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Totl Exp by Prog by Enr 1516" sheetId="1" r:id="rId1"/>
  </sheets>
  <externalReferences>
    <externalReference r:id="rId2"/>
  </externalReferences>
  <definedNames>
    <definedName name="enroll1011">'[1]1011 Enrollment'!$A$6:$G$316</definedName>
    <definedName name="enroll1213">'[1]1213 enrollment_Rev_Exp by size'!$A$6:$G$317</definedName>
    <definedName name="enroll1314">'[1]1314 enrollment_Rev_Exp by size'!$B$6:$H$316</definedName>
    <definedName name="enroll1516">'[1]1516 enrollment_Rev_Exp by size'!$A$5:$G$321</definedName>
    <definedName name="_xlnm.Print_Area" localSheetId="0">'Totl Exp by Prog by Enr 1516'!$B$1:$CG$353</definedName>
    <definedName name="_xlnm.Print_Titles" localSheetId="0">'Totl Exp by Prog by Enr 1516'!$1:$4</definedName>
    <definedName name="program1011">'[1]1011 Prog Access'!$F$7:$BE$302</definedName>
    <definedName name="program1213">'[1]1213 Prog Access'!$F$7:$BD$302</definedName>
    <definedName name="program1314">'[1]1314Prog Access'!$G$7:$BF$302</definedName>
    <definedName name="program1516">'[1]1516 Prog Access'!$F$4:$BF$305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205" i="1" l="1"/>
  <c r="AL178" i="1"/>
  <c r="A353" i="1" l="1"/>
  <c r="CE352" i="1"/>
  <c r="BU352" i="1"/>
  <c r="BT352" i="1"/>
  <c r="BS352" i="1"/>
  <c r="BR352" i="1"/>
  <c r="BN352" i="1"/>
  <c r="BM352" i="1"/>
  <c r="BL352" i="1"/>
  <c r="BK352" i="1"/>
  <c r="BJ352" i="1"/>
  <c r="BI352" i="1"/>
  <c r="BH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K352" i="1"/>
  <c r="AJ352" i="1"/>
  <c r="AF352" i="1"/>
  <c r="AE352" i="1"/>
  <c r="AD352" i="1"/>
  <c r="AC352" i="1"/>
  <c r="Y352" i="1"/>
  <c r="X352" i="1"/>
  <c r="W352" i="1"/>
  <c r="V352" i="1"/>
  <c r="U352" i="1"/>
  <c r="T352" i="1"/>
  <c r="P352" i="1"/>
  <c r="O352" i="1"/>
  <c r="N352" i="1"/>
  <c r="M352" i="1"/>
  <c r="L352" i="1"/>
  <c r="K352" i="1"/>
  <c r="G352" i="1"/>
  <c r="F352" i="1"/>
  <c r="E352" i="1"/>
  <c r="D352" i="1"/>
  <c r="C352" i="1"/>
  <c r="CE351" i="1"/>
  <c r="BU351" i="1"/>
  <c r="BT351" i="1"/>
  <c r="BS351" i="1"/>
  <c r="BR351" i="1"/>
  <c r="BN351" i="1"/>
  <c r="BM351" i="1"/>
  <c r="BL351" i="1"/>
  <c r="BK351" i="1"/>
  <c r="BJ351" i="1"/>
  <c r="BI351" i="1"/>
  <c r="BH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K351" i="1"/>
  <c r="AJ351" i="1"/>
  <c r="AF351" i="1"/>
  <c r="AE351" i="1"/>
  <c r="AD351" i="1"/>
  <c r="AC351" i="1"/>
  <c r="Y351" i="1"/>
  <c r="X351" i="1"/>
  <c r="W351" i="1"/>
  <c r="V351" i="1"/>
  <c r="U351" i="1"/>
  <c r="T351" i="1"/>
  <c r="P351" i="1"/>
  <c r="O351" i="1"/>
  <c r="N351" i="1"/>
  <c r="M351" i="1"/>
  <c r="L351" i="1"/>
  <c r="K351" i="1"/>
  <c r="G351" i="1"/>
  <c r="F351" i="1"/>
  <c r="E351" i="1"/>
  <c r="D351" i="1"/>
  <c r="C351" i="1"/>
  <c r="CE350" i="1"/>
  <c r="BU350" i="1"/>
  <c r="BT350" i="1"/>
  <c r="BS350" i="1"/>
  <c r="BR350" i="1"/>
  <c r="BN350" i="1"/>
  <c r="BM350" i="1"/>
  <c r="BL350" i="1"/>
  <c r="BK350" i="1"/>
  <c r="BJ350" i="1"/>
  <c r="BI350" i="1"/>
  <c r="BH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K350" i="1"/>
  <c r="AJ350" i="1"/>
  <c r="AF350" i="1"/>
  <c r="AE350" i="1"/>
  <c r="AD350" i="1"/>
  <c r="AC350" i="1"/>
  <c r="Y350" i="1"/>
  <c r="X350" i="1"/>
  <c r="W350" i="1"/>
  <c r="V350" i="1"/>
  <c r="U350" i="1"/>
  <c r="T350" i="1"/>
  <c r="P350" i="1"/>
  <c r="O350" i="1"/>
  <c r="N350" i="1"/>
  <c r="M350" i="1"/>
  <c r="L350" i="1"/>
  <c r="K350" i="1"/>
  <c r="G350" i="1"/>
  <c r="F350" i="1"/>
  <c r="E350" i="1"/>
  <c r="D350" i="1"/>
  <c r="C350" i="1"/>
  <c r="CE349" i="1"/>
  <c r="BU349" i="1"/>
  <c r="BT349" i="1"/>
  <c r="BS349" i="1"/>
  <c r="BR349" i="1"/>
  <c r="BN349" i="1"/>
  <c r="BM349" i="1"/>
  <c r="BL349" i="1"/>
  <c r="BK349" i="1"/>
  <c r="BJ349" i="1"/>
  <c r="BI349" i="1"/>
  <c r="BH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K349" i="1"/>
  <c r="AJ349" i="1"/>
  <c r="AF349" i="1"/>
  <c r="AE349" i="1"/>
  <c r="AD349" i="1"/>
  <c r="AC349" i="1"/>
  <c r="Y349" i="1"/>
  <c r="X349" i="1"/>
  <c r="W349" i="1"/>
  <c r="V349" i="1"/>
  <c r="U349" i="1"/>
  <c r="T349" i="1"/>
  <c r="P349" i="1"/>
  <c r="O349" i="1"/>
  <c r="N349" i="1"/>
  <c r="M349" i="1"/>
  <c r="L349" i="1"/>
  <c r="K349" i="1"/>
  <c r="G349" i="1"/>
  <c r="F349" i="1"/>
  <c r="E349" i="1"/>
  <c r="D349" i="1"/>
  <c r="C349" i="1"/>
  <c r="CE348" i="1"/>
  <c r="BU348" i="1"/>
  <c r="BT348" i="1"/>
  <c r="BS348" i="1"/>
  <c r="BR348" i="1"/>
  <c r="BN348" i="1"/>
  <c r="BM348" i="1"/>
  <c r="BL348" i="1"/>
  <c r="BK348" i="1"/>
  <c r="BJ348" i="1"/>
  <c r="BI348" i="1"/>
  <c r="BH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K348" i="1"/>
  <c r="AJ348" i="1"/>
  <c r="AF348" i="1"/>
  <c r="AE348" i="1"/>
  <c r="AD348" i="1"/>
  <c r="AC348" i="1"/>
  <c r="Y348" i="1"/>
  <c r="X348" i="1"/>
  <c r="W348" i="1"/>
  <c r="V348" i="1"/>
  <c r="U348" i="1"/>
  <c r="T348" i="1"/>
  <c r="P348" i="1"/>
  <c r="O348" i="1"/>
  <c r="N348" i="1"/>
  <c r="M348" i="1"/>
  <c r="L348" i="1"/>
  <c r="K348" i="1"/>
  <c r="G348" i="1"/>
  <c r="F348" i="1"/>
  <c r="E348" i="1"/>
  <c r="D348" i="1"/>
  <c r="C348" i="1"/>
  <c r="CE347" i="1"/>
  <c r="CD347" i="1"/>
  <c r="BU347" i="1"/>
  <c r="BT347" i="1"/>
  <c r="BS347" i="1"/>
  <c r="BR347" i="1"/>
  <c r="BN347" i="1"/>
  <c r="BM347" i="1"/>
  <c r="BL347" i="1"/>
  <c r="BK347" i="1"/>
  <c r="BJ347" i="1"/>
  <c r="BI347" i="1"/>
  <c r="BH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BE347" i="1" s="1"/>
  <c r="AK347" i="1"/>
  <c r="AJ347" i="1"/>
  <c r="AF347" i="1"/>
  <c r="AE347" i="1"/>
  <c r="AD347" i="1"/>
  <c r="AC347" i="1"/>
  <c r="Y347" i="1"/>
  <c r="X347" i="1"/>
  <c r="W347" i="1"/>
  <c r="V347" i="1"/>
  <c r="U347" i="1"/>
  <c r="T347" i="1"/>
  <c r="P347" i="1"/>
  <c r="O347" i="1"/>
  <c r="N347" i="1"/>
  <c r="M347" i="1"/>
  <c r="L347" i="1"/>
  <c r="K347" i="1"/>
  <c r="G347" i="1"/>
  <c r="F347" i="1"/>
  <c r="E347" i="1"/>
  <c r="D347" i="1"/>
  <c r="C347" i="1"/>
  <c r="CE346" i="1"/>
  <c r="BU346" i="1"/>
  <c r="BT346" i="1"/>
  <c r="BS346" i="1"/>
  <c r="BR346" i="1"/>
  <c r="BN346" i="1"/>
  <c r="BM346" i="1"/>
  <c r="BL346" i="1"/>
  <c r="BK346" i="1"/>
  <c r="BJ346" i="1"/>
  <c r="BI346" i="1"/>
  <c r="BH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K346" i="1"/>
  <c r="AJ346" i="1"/>
  <c r="AF346" i="1"/>
  <c r="AE346" i="1"/>
  <c r="AD346" i="1"/>
  <c r="AC346" i="1"/>
  <c r="Y346" i="1"/>
  <c r="X346" i="1"/>
  <c r="W346" i="1"/>
  <c r="V346" i="1"/>
  <c r="U346" i="1"/>
  <c r="T346" i="1"/>
  <c r="P346" i="1"/>
  <c r="O346" i="1"/>
  <c r="N346" i="1"/>
  <c r="M346" i="1"/>
  <c r="L346" i="1"/>
  <c r="K346" i="1"/>
  <c r="G346" i="1"/>
  <c r="F346" i="1"/>
  <c r="E346" i="1"/>
  <c r="D346" i="1"/>
  <c r="C346" i="1"/>
  <c r="CG346" i="1" s="1"/>
  <c r="CE345" i="1"/>
  <c r="BU345" i="1"/>
  <c r="BT345" i="1"/>
  <c r="BS345" i="1"/>
  <c r="BR345" i="1"/>
  <c r="BN345" i="1"/>
  <c r="BM345" i="1"/>
  <c r="BL345" i="1"/>
  <c r="BK345" i="1"/>
  <c r="BJ345" i="1"/>
  <c r="BI345" i="1"/>
  <c r="BH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K345" i="1"/>
  <c r="AJ345" i="1"/>
  <c r="AL345" i="1" s="1"/>
  <c r="AF345" i="1"/>
  <c r="AE345" i="1"/>
  <c r="AD345" i="1"/>
  <c r="AC345" i="1"/>
  <c r="Y345" i="1"/>
  <c r="X345" i="1"/>
  <c r="W345" i="1"/>
  <c r="V345" i="1"/>
  <c r="U345" i="1"/>
  <c r="T345" i="1"/>
  <c r="P345" i="1"/>
  <c r="O345" i="1"/>
  <c r="N345" i="1"/>
  <c r="M345" i="1"/>
  <c r="L345" i="1"/>
  <c r="K345" i="1"/>
  <c r="G345" i="1"/>
  <c r="F345" i="1"/>
  <c r="E345" i="1"/>
  <c r="D345" i="1"/>
  <c r="C345" i="1"/>
  <c r="CE344" i="1"/>
  <c r="BU344" i="1"/>
  <c r="BT344" i="1"/>
  <c r="BS344" i="1"/>
  <c r="BR344" i="1"/>
  <c r="BN344" i="1"/>
  <c r="BM344" i="1"/>
  <c r="BL344" i="1"/>
  <c r="BK344" i="1"/>
  <c r="BJ344" i="1"/>
  <c r="BI344" i="1"/>
  <c r="BH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K344" i="1"/>
  <c r="AL344" i="1" s="1"/>
  <c r="AJ344" i="1"/>
  <c r="AF344" i="1"/>
  <c r="AE344" i="1"/>
  <c r="AD344" i="1"/>
  <c r="AC344" i="1"/>
  <c r="Y344" i="1"/>
  <c r="X344" i="1"/>
  <c r="W344" i="1"/>
  <c r="V344" i="1"/>
  <c r="U344" i="1"/>
  <c r="T344" i="1"/>
  <c r="P344" i="1"/>
  <c r="O344" i="1"/>
  <c r="N344" i="1"/>
  <c r="M344" i="1"/>
  <c r="L344" i="1"/>
  <c r="K344" i="1"/>
  <c r="G344" i="1"/>
  <c r="F344" i="1"/>
  <c r="E344" i="1"/>
  <c r="D344" i="1"/>
  <c r="C344" i="1"/>
  <c r="CE343" i="1"/>
  <c r="CF343" i="1" s="1"/>
  <c r="BU343" i="1"/>
  <c r="BT343" i="1"/>
  <c r="BS343" i="1"/>
  <c r="BR343" i="1"/>
  <c r="BN343" i="1"/>
  <c r="BM343" i="1"/>
  <c r="BL343" i="1"/>
  <c r="BK343" i="1"/>
  <c r="BJ343" i="1"/>
  <c r="BI343" i="1"/>
  <c r="BH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K343" i="1"/>
  <c r="AJ343" i="1"/>
  <c r="AF343" i="1"/>
  <c r="AE343" i="1"/>
  <c r="AD343" i="1"/>
  <c r="AC343" i="1"/>
  <c r="Y343" i="1"/>
  <c r="X343" i="1"/>
  <c r="W343" i="1"/>
  <c r="V343" i="1"/>
  <c r="U343" i="1"/>
  <c r="T343" i="1"/>
  <c r="P343" i="1"/>
  <c r="O343" i="1"/>
  <c r="N343" i="1"/>
  <c r="M343" i="1"/>
  <c r="L343" i="1"/>
  <c r="K343" i="1"/>
  <c r="G343" i="1"/>
  <c r="F343" i="1"/>
  <c r="E343" i="1"/>
  <c r="D343" i="1"/>
  <c r="C343" i="1"/>
  <c r="CE342" i="1"/>
  <c r="BU342" i="1"/>
  <c r="BT342" i="1"/>
  <c r="BS342" i="1"/>
  <c r="BR342" i="1"/>
  <c r="BN342" i="1"/>
  <c r="BM342" i="1"/>
  <c r="BL342" i="1"/>
  <c r="BK342" i="1"/>
  <c r="BJ342" i="1"/>
  <c r="BI342" i="1"/>
  <c r="BH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K342" i="1"/>
  <c r="AJ342" i="1"/>
  <c r="AL342" i="1" s="1"/>
  <c r="AF342" i="1"/>
  <c r="AE342" i="1"/>
  <c r="AD342" i="1"/>
  <c r="AC342" i="1"/>
  <c r="Y342" i="1"/>
  <c r="X342" i="1"/>
  <c r="W342" i="1"/>
  <c r="V342" i="1"/>
  <c r="U342" i="1"/>
  <c r="T342" i="1"/>
  <c r="P342" i="1"/>
  <c r="O342" i="1"/>
  <c r="N342" i="1"/>
  <c r="M342" i="1"/>
  <c r="L342" i="1"/>
  <c r="K342" i="1"/>
  <c r="G342" i="1"/>
  <c r="F342" i="1"/>
  <c r="E342" i="1"/>
  <c r="D342" i="1"/>
  <c r="C342" i="1"/>
  <c r="CE341" i="1"/>
  <c r="BU341" i="1"/>
  <c r="BT341" i="1"/>
  <c r="BS341" i="1"/>
  <c r="BR341" i="1"/>
  <c r="BN341" i="1"/>
  <c r="BM341" i="1"/>
  <c r="BL341" i="1"/>
  <c r="BK341" i="1"/>
  <c r="BJ341" i="1"/>
  <c r="BI341" i="1"/>
  <c r="BH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K341" i="1"/>
  <c r="AJ341" i="1"/>
  <c r="AF341" i="1"/>
  <c r="AE341" i="1"/>
  <c r="AD341" i="1"/>
  <c r="AC341" i="1"/>
  <c r="Y341" i="1"/>
  <c r="X341" i="1"/>
  <c r="W341" i="1"/>
  <c r="V341" i="1"/>
  <c r="U341" i="1"/>
  <c r="T341" i="1"/>
  <c r="P341" i="1"/>
  <c r="O341" i="1"/>
  <c r="N341" i="1"/>
  <c r="M341" i="1"/>
  <c r="L341" i="1"/>
  <c r="K341" i="1"/>
  <c r="G341" i="1"/>
  <c r="F341" i="1"/>
  <c r="E341" i="1"/>
  <c r="D341" i="1"/>
  <c r="CC341" i="1" s="1"/>
  <c r="C341" i="1"/>
  <c r="CE340" i="1"/>
  <c r="BU340" i="1"/>
  <c r="BT340" i="1"/>
  <c r="BS340" i="1"/>
  <c r="BR340" i="1"/>
  <c r="BN340" i="1"/>
  <c r="BM340" i="1"/>
  <c r="BL340" i="1"/>
  <c r="BK340" i="1"/>
  <c r="BJ340" i="1"/>
  <c r="BI340" i="1"/>
  <c r="BH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K340" i="1"/>
  <c r="AJ340" i="1"/>
  <c r="AF340" i="1"/>
  <c r="AE340" i="1"/>
  <c r="AD340" i="1"/>
  <c r="AC340" i="1"/>
  <c r="Y340" i="1"/>
  <c r="X340" i="1"/>
  <c r="W340" i="1"/>
  <c r="V340" i="1"/>
  <c r="U340" i="1"/>
  <c r="T340" i="1"/>
  <c r="P340" i="1"/>
  <c r="O340" i="1"/>
  <c r="N340" i="1"/>
  <c r="M340" i="1"/>
  <c r="L340" i="1"/>
  <c r="K340" i="1"/>
  <c r="G340" i="1"/>
  <c r="F340" i="1"/>
  <c r="E340" i="1"/>
  <c r="D340" i="1"/>
  <c r="CF340" i="1" s="1"/>
  <c r="C340" i="1"/>
  <c r="CG340" i="1" s="1"/>
  <c r="CE339" i="1"/>
  <c r="BU339" i="1"/>
  <c r="BT339" i="1"/>
  <c r="BS339" i="1"/>
  <c r="BR339" i="1"/>
  <c r="BN339" i="1"/>
  <c r="BM339" i="1"/>
  <c r="BL339" i="1"/>
  <c r="BK339" i="1"/>
  <c r="BJ339" i="1"/>
  <c r="BI339" i="1"/>
  <c r="BH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K339" i="1"/>
  <c r="AJ339" i="1"/>
  <c r="AF339" i="1"/>
  <c r="AE339" i="1"/>
  <c r="AD339" i="1"/>
  <c r="AC339" i="1"/>
  <c r="Y339" i="1"/>
  <c r="X339" i="1"/>
  <c r="W339" i="1"/>
  <c r="V339" i="1"/>
  <c r="U339" i="1"/>
  <c r="T339" i="1"/>
  <c r="P339" i="1"/>
  <c r="O339" i="1"/>
  <c r="N339" i="1"/>
  <c r="M339" i="1"/>
  <c r="L339" i="1"/>
  <c r="K339" i="1"/>
  <c r="G339" i="1"/>
  <c r="F339" i="1"/>
  <c r="E339" i="1"/>
  <c r="D339" i="1"/>
  <c r="C339" i="1"/>
  <c r="CE338" i="1"/>
  <c r="BU338" i="1"/>
  <c r="BT338" i="1"/>
  <c r="BS338" i="1"/>
  <c r="BR338" i="1"/>
  <c r="BN338" i="1"/>
  <c r="BM338" i="1"/>
  <c r="BL338" i="1"/>
  <c r="BK338" i="1"/>
  <c r="BJ338" i="1"/>
  <c r="BI338" i="1"/>
  <c r="BH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K338" i="1"/>
  <c r="AJ338" i="1"/>
  <c r="AL338" i="1" s="1"/>
  <c r="AF338" i="1"/>
  <c r="AE338" i="1"/>
  <c r="AD338" i="1"/>
  <c r="AC338" i="1"/>
  <c r="Y338" i="1"/>
  <c r="X338" i="1"/>
  <c r="W338" i="1"/>
  <c r="V338" i="1"/>
  <c r="U338" i="1"/>
  <c r="T338" i="1"/>
  <c r="P338" i="1"/>
  <c r="O338" i="1"/>
  <c r="N338" i="1"/>
  <c r="M338" i="1"/>
  <c r="L338" i="1"/>
  <c r="K338" i="1"/>
  <c r="G338" i="1"/>
  <c r="F338" i="1"/>
  <c r="E338" i="1"/>
  <c r="D338" i="1"/>
  <c r="C338" i="1"/>
  <c r="CD338" i="1" s="1"/>
  <c r="CE337" i="1"/>
  <c r="BU337" i="1"/>
  <c r="BT337" i="1"/>
  <c r="BS337" i="1"/>
  <c r="BR337" i="1"/>
  <c r="BN337" i="1"/>
  <c r="BM337" i="1"/>
  <c r="BL337" i="1"/>
  <c r="BK337" i="1"/>
  <c r="BJ337" i="1"/>
  <c r="BI337" i="1"/>
  <c r="BH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K337" i="1"/>
  <c r="AJ337" i="1"/>
  <c r="AF337" i="1"/>
  <c r="AE337" i="1"/>
  <c r="AD337" i="1"/>
  <c r="AC337" i="1"/>
  <c r="Y337" i="1"/>
  <c r="X337" i="1"/>
  <c r="W337" i="1"/>
  <c r="V337" i="1"/>
  <c r="U337" i="1"/>
  <c r="T337" i="1"/>
  <c r="P337" i="1"/>
  <c r="O337" i="1"/>
  <c r="N337" i="1"/>
  <c r="M337" i="1"/>
  <c r="L337" i="1"/>
  <c r="K337" i="1"/>
  <c r="G337" i="1"/>
  <c r="F337" i="1"/>
  <c r="E337" i="1"/>
  <c r="D337" i="1"/>
  <c r="C337" i="1"/>
  <c r="CE336" i="1"/>
  <c r="BU336" i="1"/>
  <c r="BT336" i="1"/>
  <c r="BS336" i="1"/>
  <c r="BR336" i="1"/>
  <c r="BN336" i="1"/>
  <c r="BM336" i="1"/>
  <c r="BL336" i="1"/>
  <c r="BK336" i="1"/>
  <c r="BJ336" i="1"/>
  <c r="BI336" i="1"/>
  <c r="BH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K336" i="1"/>
  <c r="AJ336" i="1"/>
  <c r="AF336" i="1"/>
  <c r="AE336" i="1"/>
  <c r="AD336" i="1"/>
  <c r="AC336" i="1"/>
  <c r="Y336" i="1"/>
  <c r="X336" i="1"/>
  <c r="W336" i="1"/>
  <c r="V336" i="1"/>
  <c r="U336" i="1"/>
  <c r="T336" i="1"/>
  <c r="P336" i="1"/>
  <c r="O336" i="1"/>
  <c r="N336" i="1"/>
  <c r="M336" i="1"/>
  <c r="L336" i="1"/>
  <c r="K336" i="1"/>
  <c r="G336" i="1"/>
  <c r="F336" i="1"/>
  <c r="E336" i="1"/>
  <c r="H336" i="1" s="1"/>
  <c r="D336" i="1"/>
  <c r="C336" i="1"/>
  <c r="CE335" i="1"/>
  <c r="BU335" i="1"/>
  <c r="BT335" i="1"/>
  <c r="BS335" i="1"/>
  <c r="BR335" i="1"/>
  <c r="BN335" i="1"/>
  <c r="BM335" i="1"/>
  <c r="BL335" i="1"/>
  <c r="BK335" i="1"/>
  <c r="BJ335" i="1"/>
  <c r="BI335" i="1"/>
  <c r="BH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K335" i="1"/>
  <c r="AJ335" i="1"/>
  <c r="AF335" i="1"/>
  <c r="AE335" i="1"/>
  <c r="AD335" i="1"/>
  <c r="AC335" i="1"/>
  <c r="Y335" i="1"/>
  <c r="X335" i="1"/>
  <c r="W335" i="1"/>
  <c r="V335" i="1"/>
  <c r="U335" i="1"/>
  <c r="T335" i="1"/>
  <c r="P335" i="1"/>
  <c r="O335" i="1"/>
  <c r="N335" i="1"/>
  <c r="M335" i="1"/>
  <c r="L335" i="1"/>
  <c r="K335" i="1"/>
  <c r="G335" i="1"/>
  <c r="F335" i="1"/>
  <c r="E335" i="1"/>
  <c r="D335" i="1"/>
  <c r="C335" i="1"/>
  <c r="CE334" i="1"/>
  <c r="BU334" i="1"/>
  <c r="BT334" i="1"/>
  <c r="BS334" i="1"/>
  <c r="BR334" i="1"/>
  <c r="BN334" i="1"/>
  <c r="BM334" i="1"/>
  <c r="BL334" i="1"/>
  <c r="BK334" i="1"/>
  <c r="BJ334" i="1"/>
  <c r="BI334" i="1"/>
  <c r="BH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K334" i="1"/>
  <c r="AJ334" i="1"/>
  <c r="AL334" i="1" s="1"/>
  <c r="AF334" i="1"/>
  <c r="AE334" i="1"/>
  <c r="AD334" i="1"/>
  <c r="AC334" i="1"/>
  <c r="Y334" i="1"/>
  <c r="X334" i="1"/>
  <c r="W334" i="1"/>
  <c r="V334" i="1"/>
  <c r="U334" i="1"/>
  <c r="T334" i="1"/>
  <c r="P334" i="1"/>
  <c r="O334" i="1"/>
  <c r="N334" i="1"/>
  <c r="M334" i="1"/>
  <c r="L334" i="1"/>
  <c r="K334" i="1"/>
  <c r="G334" i="1"/>
  <c r="F334" i="1"/>
  <c r="E334" i="1"/>
  <c r="D334" i="1"/>
  <c r="CC334" i="1" s="1"/>
  <c r="C334" i="1"/>
  <c r="CE333" i="1"/>
  <c r="CG333" i="1" s="1"/>
  <c r="CD333" i="1"/>
  <c r="BU333" i="1"/>
  <c r="BT333" i="1"/>
  <c r="BS333" i="1"/>
  <c r="BR333" i="1"/>
  <c r="BN333" i="1"/>
  <c r="BM333" i="1"/>
  <c r="BL333" i="1"/>
  <c r="BK333" i="1"/>
  <c r="BJ333" i="1"/>
  <c r="BI333" i="1"/>
  <c r="BH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K333" i="1"/>
  <c r="AJ333" i="1"/>
  <c r="AF333" i="1"/>
  <c r="AE333" i="1"/>
  <c r="AD333" i="1"/>
  <c r="AC333" i="1"/>
  <c r="Y333" i="1"/>
  <c r="X333" i="1"/>
  <c r="W333" i="1"/>
  <c r="V333" i="1"/>
  <c r="U333" i="1"/>
  <c r="T333" i="1"/>
  <c r="P333" i="1"/>
  <c r="O333" i="1"/>
  <c r="N333" i="1"/>
  <c r="M333" i="1"/>
  <c r="L333" i="1"/>
  <c r="K333" i="1"/>
  <c r="G333" i="1"/>
  <c r="F333" i="1"/>
  <c r="E333" i="1"/>
  <c r="D333" i="1"/>
  <c r="C333" i="1"/>
  <c r="CE332" i="1"/>
  <c r="BU332" i="1"/>
  <c r="BT332" i="1"/>
  <c r="BS332" i="1"/>
  <c r="BR332" i="1"/>
  <c r="BN332" i="1"/>
  <c r="BM332" i="1"/>
  <c r="BL332" i="1"/>
  <c r="BK332" i="1"/>
  <c r="BJ332" i="1"/>
  <c r="BI332" i="1"/>
  <c r="BH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K332" i="1"/>
  <c r="AJ332" i="1"/>
  <c r="AF332" i="1"/>
  <c r="AE332" i="1"/>
  <c r="AD332" i="1"/>
  <c r="AC332" i="1"/>
  <c r="Y332" i="1"/>
  <c r="X332" i="1"/>
  <c r="W332" i="1"/>
  <c r="V332" i="1"/>
  <c r="U332" i="1"/>
  <c r="T332" i="1"/>
  <c r="P332" i="1"/>
  <c r="O332" i="1"/>
  <c r="N332" i="1"/>
  <c r="M332" i="1"/>
  <c r="L332" i="1"/>
  <c r="K332" i="1"/>
  <c r="G332" i="1"/>
  <c r="F332" i="1"/>
  <c r="E332" i="1"/>
  <c r="D332" i="1"/>
  <c r="C332" i="1"/>
  <c r="CE331" i="1"/>
  <c r="BU331" i="1"/>
  <c r="BT331" i="1"/>
  <c r="BS331" i="1"/>
  <c r="BR331" i="1"/>
  <c r="BN331" i="1"/>
  <c r="BM331" i="1"/>
  <c r="BL331" i="1"/>
  <c r="BK331" i="1"/>
  <c r="BJ331" i="1"/>
  <c r="BI331" i="1"/>
  <c r="BH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K331" i="1"/>
  <c r="AJ331" i="1"/>
  <c r="AF331" i="1"/>
  <c r="AE331" i="1"/>
  <c r="AD331" i="1"/>
  <c r="AC331" i="1"/>
  <c r="Y331" i="1"/>
  <c r="X331" i="1"/>
  <c r="W331" i="1"/>
  <c r="V331" i="1"/>
  <c r="U331" i="1"/>
  <c r="T331" i="1"/>
  <c r="P331" i="1"/>
  <c r="O331" i="1"/>
  <c r="N331" i="1"/>
  <c r="M331" i="1"/>
  <c r="L331" i="1"/>
  <c r="K331" i="1"/>
  <c r="G331" i="1"/>
  <c r="F331" i="1"/>
  <c r="E331" i="1"/>
  <c r="D331" i="1"/>
  <c r="C331" i="1"/>
  <c r="P330" i="1"/>
  <c r="O330" i="1"/>
  <c r="N330" i="1"/>
  <c r="M330" i="1"/>
  <c r="L330" i="1"/>
  <c r="K330" i="1"/>
  <c r="P329" i="1"/>
  <c r="O329" i="1"/>
  <c r="N329" i="1"/>
  <c r="M329" i="1"/>
  <c r="L329" i="1"/>
  <c r="K329" i="1"/>
  <c r="CE328" i="1"/>
  <c r="BU328" i="1"/>
  <c r="BT328" i="1"/>
  <c r="BS328" i="1"/>
  <c r="BR328" i="1"/>
  <c r="BN328" i="1"/>
  <c r="BM328" i="1"/>
  <c r="BL328" i="1"/>
  <c r="BK328" i="1"/>
  <c r="BJ328" i="1"/>
  <c r="BI328" i="1"/>
  <c r="BH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K328" i="1"/>
  <c r="AJ328" i="1"/>
  <c r="AL328" i="1" s="1"/>
  <c r="AF328" i="1"/>
  <c r="AE328" i="1"/>
  <c r="AD328" i="1"/>
  <c r="AC328" i="1"/>
  <c r="Y328" i="1"/>
  <c r="X328" i="1"/>
  <c r="W328" i="1"/>
  <c r="V328" i="1"/>
  <c r="U328" i="1"/>
  <c r="T328" i="1"/>
  <c r="P328" i="1"/>
  <c r="O328" i="1"/>
  <c r="N328" i="1"/>
  <c r="M328" i="1"/>
  <c r="L328" i="1"/>
  <c r="K328" i="1"/>
  <c r="G328" i="1"/>
  <c r="F328" i="1"/>
  <c r="E328" i="1"/>
  <c r="D328" i="1"/>
  <c r="CC328" i="1" s="1"/>
  <c r="C328" i="1"/>
  <c r="CD328" i="1" s="1"/>
  <c r="CE327" i="1"/>
  <c r="BU327" i="1"/>
  <c r="BT327" i="1"/>
  <c r="BS327" i="1"/>
  <c r="BR327" i="1"/>
  <c r="BN327" i="1"/>
  <c r="BM327" i="1"/>
  <c r="BL327" i="1"/>
  <c r="BK327" i="1"/>
  <c r="BJ327" i="1"/>
  <c r="BI327" i="1"/>
  <c r="BH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K327" i="1"/>
  <c r="AJ327" i="1"/>
  <c r="AF327" i="1"/>
  <c r="AE327" i="1"/>
  <c r="AD327" i="1"/>
  <c r="AC327" i="1"/>
  <c r="Y327" i="1"/>
  <c r="X327" i="1"/>
  <c r="W327" i="1"/>
  <c r="V327" i="1"/>
  <c r="U327" i="1"/>
  <c r="T327" i="1"/>
  <c r="P327" i="1"/>
  <c r="O327" i="1"/>
  <c r="N327" i="1"/>
  <c r="M327" i="1"/>
  <c r="L327" i="1"/>
  <c r="K327" i="1"/>
  <c r="G327" i="1"/>
  <c r="F327" i="1"/>
  <c r="E327" i="1"/>
  <c r="D327" i="1"/>
  <c r="C327" i="1"/>
  <c r="CG327" i="1" s="1"/>
  <c r="CE326" i="1"/>
  <c r="BU326" i="1"/>
  <c r="BT326" i="1"/>
  <c r="BS326" i="1"/>
  <c r="BR326" i="1"/>
  <c r="BN326" i="1"/>
  <c r="BM326" i="1"/>
  <c r="BL326" i="1"/>
  <c r="BK326" i="1"/>
  <c r="BJ326" i="1"/>
  <c r="BI326" i="1"/>
  <c r="BH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K326" i="1"/>
  <c r="AJ326" i="1"/>
  <c r="AF326" i="1"/>
  <c r="AE326" i="1"/>
  <c r="AD326" i="1"/>
  <c r="AC326" i="1"/>
  <c r="Y326" i="1"/>
  <c r="X326" i="1"/>
  <c r="W326" i="1"/>
  <c r="V326" i="1"/>
  <c r="U326" i="1"/>
  <c r="T326" i="1"/>
  <c r="P326" i="1"/>
  <c r="O326" i="1"/>
  <c r="N326" i="1"/>
  <c r="M326" i="1"/>
  <c r="L326" i="1"/>
  <c r="K326" i="1"/>
  <c r="G326" i="1"/>
  <c r="F326" i="1"/>
  <c r="E326" i="1"/>
  <c r="D326" i="1"/>
  <c r="C326" i="1"/>
  <c r="CE325" i="1"/>
  <c r="BU325" i="1"/>
  <c r="BT325" i="1"/>
  <c r="BS325" i="1"/>
  <c r="BR325" i="1"/>
  <c r="BN325" i="1"/>
  <c r="BM325" i="1"/>
  <c r="BL325" i="1"/>
  <c r="BK325" i="1"/>
  <c r="BJ325" i="1"/>
  <c r="BI325" i="1"/>
  <c r="BH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K325" i="1"/>
  <c r="AJ325" i="1"/>
  <c r="AF325" i="1"/>
  <c r="AE325" i="1"/>
  <c r="AD325" i="1"/>
  <c r="AC325" i="1"/>
  <c r="Y325" i="1"/>
  <c r="X325" i="1"/>
  <c r="W325" i="1"/>
  <c r="V325" i="1"/>
  <c r="U325" i="1"/>
  <c r="T325" i="1"/>
  <c r="P325" i="1"/>
  <c r="O325" i="1"/>
  <c r="N325" i="1"/>
  <c r="M325" i="1"/>
  <c r="L325" i="1"/>
  <c r="K325" i="1"/>
  <c r="G325" i="1"/>
  <c r="F325" i="1"/>
  <c r="E325" i="1"/>
  <c r="D325" i="1"/>
  <c r="C325" i="1"/>
  <c r="CE324" i="1"/>
  <c r="BU324" i="1"/>
  <c r="BT324" i="1"/>
  <c r="BS324" i="1"/>
  <c r="BR324" i="1"/>
  <c r="BN324" i="1"/>
  <c r="BM324" i="1"/>
  <c r="BL324" i="1"/>
  <c r="BK324" i="1"/>
  <c r="BJ324" i="1"/>
  <c r="BI324" i="1"/>
  <c r="BH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K324" i="1"/>
  <c r="AJ324" i="1"/>
  <c r="AF324" i="1"/>
  <c r="AE324" i="1"/>
  <c r="AD324" i="1"/>
  <c r="AC324" i="1"/>
  <c r="Y324" i="1"/>
  <c r="X324" i="1"/>
  <c r="W324" i="1"/>
  <c r="V324" i="1"/>
  <c r="U324" i="1"/>
  <c r="T324" i="1"/>
  <c r="P324" i="1"/>
  <c r="O324" i="1"/>
  <c r="N324" i="1"/>
  <c r="M324" i="1"/>
  <c r="L324" i="1"/>
  <c r="K324" i="1"/>
  <c r="G324" i="1"/>
  <c r="F324" i="1"/>
  <c r="E324" i="1"/>
  <c r="D324" i="1"/>
  <c r="C324" i="1"/>
  <c r="CD324" i="1" s="1"/>
  <c r="CE323" i="1"/>
  <c r="BU323" i="1"/>
  <c r="BT323" i="1"/>
  <c r="BS323" i="1"/>
  <c r="BR323" i="1"/>
  <c r="BN323" i="1"/>
  <c r="BM323" i="1"/>
  <c r="BL323" i="1"/>
  <c r="BK323" i="1"/>
  <c r="BJ323" i="1"/>
  <c r="BI323" i="1"/>
  <c r="BH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K323" i="1"/>
  <c r="AJ323" i="1"/>
  <c r="AF323" i="1"/>
  <c r="AE323" i="1"/>
  <c r="AD323" i="1"/>
  <c r="AC323" i="1"/>
  <c r="Y323" i="1"/>
  <c r="X323" i="1"/>
  <c r="W323" i="1"/>
  <c r="V323" i="1"/>
  <c r="U323" i="1"/>
  <c r="T323" i="1"/>
  <c r="P323" i="1"/>
  <c r="O323" i="1"/>
  <c r="N323" i="1"/>
  <c r="M323" i="1"/>
  <c r="L323" i="1"/>
  <c r="K323" i="1"/>
  <c r="G323" i="1"/>
  <c r="F323" i="1"/>
  <c r="E323" i="1"/>
  <c r="D323" i="1"/>
  <c r="C323" i="1"/>
  <c r="CG323" i="1" s="1"/>
  <c r="CE322" i="1"/>
  <c r="BU322" i="1"/>
  <c r="BT322" i="1"/>
  <c r="BS322" i="1"/>
  <c r="BR322" i="1"/>
  <c r="BN322" i="1"/>
  <c r="BM322" i="1"/>
  <c r="BL322" i="1"/>
  <c r="BK322" i="1"/>
  <c r="BJ322" i="1"/>
  <c r="BI322" i="1"/>
  <c r="BH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K322" i="1"/>
  <c r="AJ322" i="1"/>
  <c r="AF322" i="1"/>
  <c r="AE322" i="1"/>
  <c r="AD322" i="1"/>
  <c r="AC322" i="1"/>
  <c r="Y322" i="1"/>
  <c r="X322" i="1"/>
  <c r="W322" i="1"/>
  <c r="V322" i="1"/>
  <c r="U322" i="1"/>
  <c r="T322" i="1"/>
  <c r="P322" i="1"/>
  <c r="O322" i="1"/>
  <c r="N322" i="1"/>
  <c r="M322" i="1"/>
  <c r="L322" i="1"/>
  <c r="K322" i="1"/>
  <c r="G322" i="1"/>
  <c r="F322" i="1"/>
  <c r="E322" i="1"/>
  <c r="D322" i="1"/>
  <c r="C322" i="1"/>
  <c r="CE321" i="1"/>
  <c r="BU321" i="1"/>
  <c r="BT321" i="1"/>
  <c r="BS321" i="1"/>
  <c r="BR321" i="1"/>
  <c r="BN321" i="1"/>
  <c r="BM321" i="1"/>
  <c r="BL321" i="1"/>
  <c r="BK321" i="1"/>
  <c r="BJ321" i="1"/>
  <c r="BI321" i="1"/>
  <c r="BH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K321" i="1"/>
  <c r="AL321" i="1" s="1"/>
  <c r="AJ321" i="1"/>
  <c r="AF321" i="1"/>
  <c r="AE321" i="1"/>
  <c r="AD321" i="1"/>
  <c r="AC321" i="1"/>
  <c r="Y321" i="1"/>
  <c r="X321" i="1"/>
  <c r="W321" i="1"/>
  <c r="V321" i="1"/>
  <c r="U321" i="1"/>
  <c r="T321" i="1"/>
  <c r="P321" i="1"/>
  <c r="O321" i="1"/>
  <c r="N321" i="1"/>
  <c r="M321" i="1"/>
  <c r="L321" i="1"/>
  <c r="K321" i="1"/>
  <c r="G321" i="1"/>
  <c r="F321" i="1"/>
  <c r="E321" i="1"/>
  <c r="D321" i="1"/>
  <c r="C321" i="1"/>
  <c r="CE320" i="1"/>
  <c r="BU320" i="1"/>
  <c r="BT320" i="1"/>
  <c r="BS320" i="1"/>
  <c r="BR320" i="1"/>
  <c r="BN320" i="1"/>
  <c r="BM320" i="1"/>
  <c r="BL320" i="1"/>
  <c r="BK320" i="1"/>
  <c r="BJ320" i="1"/>
  <c r="BI320" i="1"/>
  <c r="BH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K320" i="1"/>
  <c r="AJ320" i="1"/>
  <c r="AF320" i="1"/>
  <c r="AE320" i="1"/>
  <c r="AD320" i="1"/>
  <c r="AC320" i="1"/>
  <c r="Y320" i="1"/>
  <c r="X320" i="1"/>
  <c r="W320" i="1"/>
  <c r="V320" i="1"/>
  <c r="U320" i="1"/>
  <c r="T320" i="1"/>
  <c r="P320" i="1"/>
  <c r="O320" i="1"/>
  <c r="N320" i="1"/>
  <c r="M320" i="1"/>
  <c r="L320" i="1"/>
  <c r="K320" i="1"/>
  <c r="G320" i="1"/>
  <c r="F320" i="1"/>
  <c r="E320" i="1"/>
  <c r="D320" i="1"/>
  <c r="C320" i="1"/>
  <c r="CE319" i="1"/>
  <c r="BU319" i="1"/>
  <c r="BT319" i="1"/>
  <c r="BS319" i="1"/>
  <c r="BR319" i="1"/>
  <c r="BN319" i="1"/>
  <c r="BM319" i="1"/>
  <c r="BL319" i="1"/>
  <c r="BK319" i="1"/>
  <c r="BJ319" i="1"/>
  <c r="BI319" i="1"/>
  <c r="BH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K319" i="1"/>
  <c r="AJ319" i="1"/>
  <c r="AF319" i="1"/>
  <c r="AE319" i="1"/>
  <c r="AD319" i="1"/>
  <c r="AC319" i="1"/>
  <c r="Y319" i="1"/>
  <c r="X319" i="1"/>
  <c r="W319" i="1"/>
  <c r="V319" i="1"/>
  <c r="U319" i="1"/>
  <c r="T319" i="1"/>
  <c r="P319" i="1"/>
  <c r="O319" i="1"/>
  <c r="N319" i="1"/>
  <c r="M319" i="1"/>
  <c r="L319" i="1"/>
  <c r="K319" i="1"/>
  <c r="G319" i="1"/>
  <c r="F319" i="1"/>
  <c r="E319" i="1"/>
  <c r="H319" i="1" s="1"/>
  <c r="D319" i="1"/>
  <c r="C319" i="1"/>
  <c r="CE318" i="1"/>
  <c r="BU318" i="1"/>
  <c r="BT318" i="1"/>
  <c r="BS318" i="1"/>
  <c r="BR318" i="1"/>
  <c r="BN318" i="1"/>
  <c r="BM318" i="1"/>
  <c r="BL318" i="1"/>
  <c r="BK318" i="1"/>
  <c r="BJ318" i="1"/>
  <c r="BI318" i="1"/>
  <c r="BH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K318" i="1"/>
  <c r="AJ318" i="1"/>
  <c r="AF318" i="1"/>
  <c r="AE318" i="1"/>
  <c r="AD318" i="1"/>
  <c r="AC318" i="1"/>
  <c r="Y318" i="1"/>
  <c r="X318" i="1"/>
  <c r="W318" i="1"/>
  <c r="V318" i="1"/>
  <c r="U318" i="1"/>
  <c r="T318" i="1"/>
  <c r="P318" i="1"/>
  <c r="O318" i="1"/>
  <c r="N318" i="1"/>
  <c r="M318" i="1"/>
  <c r="L318" i="1"/>
  <c r="K318" i="1"/>
  <c r="G318" i="1"/>
  <c r="F318" i="1"/>
  <c r="E318" i="1"/>
  <c r="D318" i="1"/>
  <c r="C318" i="1"/>
  <c r="CE317" i="1"/>
  <c r="BU317" i="1"/>
  <c r="BT317" i="1"/>
  <c r="BS317" i="1"/>
  <c r="BR317" i="1"/>
  <c r="BN317" i="1"/>
  <c r="BM317" i="1"/>
  <c r="BL317" i="1"/>
  <c r="BK317" i="1"/>
  <c r="BJ317" i="1"/>
  <c r="BI317" i="1"/>
  <c r="BH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K317" i="1"/>
  <c r="AL317" i="1" s="1"/>
  <c r="AJ317" i="1"/>
  <c r="AF317" i="1"/>
  <c r="AE317" i="1"/>
  <c r="AD317" i="1"/>
  <c r="AC317" i="1"/>
  <c r="Y317" i="1"/>
  <c r="X317" i="1"/>
  <c r="W317" i="1"/>
  <c r="V317" i="1"/>
  <c r="U317" i="1"/>
  <c r="T317" i="1"/>
  <c r="P317" i="1"/>
  <c r="O317" i="1"/>
  <c r="N317" i="1"/>
  <c r="M317" i="1"/>
  <c r="L317" i="1"/>
  <c r="K317" i="1"/>
  <c r="G317" i="1"/>
  <c r="F317" i="1"/>
  <c r="E317" i="1"/>
  <c r="D317" i="1"/>
  <c r="C317" i="1"/>
  <c r="CE316" i="1"/>
  <c r="BU316" i="1"/>
  <c r="BT316" i="1"/>
  <c r="BS316" i="1"/>
  <c r="BR316" i="1"/>
  <c r="BN316" i="1"/>
  <c r="BM316" i="1"/>
  <c r="BL316" i="1"/>
  <c r="BK316" i="1"/>
  <c r="BJ316" i="1"/>
  <c r="BI316" i="1"/>
  <c r="BH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K316" i="1"/>
  <c r="AJ316" i="1"/>
  <c r="AF316" i="1"/>
  <c r="AE316" i="1"/>
  <c r="AD316" i="1"/>
  <c r="AC316" i="1"/>
  <c r="Y316" i="1"/>
  <c r="X316" i="1"/>
  <c r="W316" i="1"/>
  <c r="V316" i="1"/>
  <c r="U316" i="1"/>
  <c r="T316" i="1"/>
  <c r="P316" i="1"/>
  <c r="O316" i="1"/>
  <c r="N316" i="1"/>
  <c r="M316" i="1"/>
  <c r="L316" i="1"/>
  <c r="K316" i="1"/>
  <c r="G316" i="1"/>
  <c r="F316" i="1"/>
  <c r="E316" i="1"/>
  <c r="D316" i="1"/>
  <c r="C316" i="1"/>
  <c r="CE315" i="1"/>
  <c r="BU315" i="1"/>
  <c r="BT315" i="1"/>
  <c r="BS315" i="1"/>
  <c r="BR315" i="1"/>
  <c r="BN315" i="1"/>
  <c r="BM315" i="1"/>
  <c r="BL315" i="1"/>
  <c r="BK315" i="1"/>
  <c r="BJ315" i="1"/>
  <c r="BI315" i="1"/>
  <c r="BH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K315" i="1"/>
  <c r="AJ315" i="1"/>
  <c r="AL315" i="1" s="1"/>
  <c r="AF315" i="1"/>
  <c r="AE315" i="1"/>
  <c r="AD315" i="1"/>
  <c r="AC315" i="1"/>
  <c r="Y315" i="1"/>
  <c r="X315" i="1"/>
  <c r="W315" i="1"/>
  <c r="V315" i="1"/>
  <c r="U315" i="1"/>
  <c r="T315" i="1"/>
  <c r="P315" i="1"/>
  <c r="O315" i="1"/>
  <c r="N315" i="1"/>
  <c r="M315" i="1"/>
  <c r="L315" i="1"/>
  <c r="K315" i="1"/>
  <c r="G315" i="1"/>
  <c r="F315" i="1"/>
  <c r="E315" i="1"/>
  <c r="H315" i="1" s="1"/>
  <c r="D315" i="1"/>
  <c r="C315" i="1"/>
  <c r="CG315" i="1" s="1"/>
  <c r="CE314" i="1"/>
  <c r="BU314" i="1"/>
  <c r="BT314" i="1"/>
  <c r="BS314" i="1"/>
  <c r="BR314" i="1"/>
  <c r="BN314" i="1"/>
  <c r="BM314" i="1"/>
  <c r="BL314" i="1"/>
  <c r="BK314" i="1"/>
  <c r="BJ314" i="1"/>
  <c r="BI314" i="1"/>
  <c r="BH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K314" i="1"/>
  <c r="AJ314" i="1"/>
  <c r="AF314" i="1"/>
  <c r="AE314" i="1"/>
  <c r="AD314" i="1"/>
  <c r="AC314" i="1"/>
  <c r="Y314" i="1"/>
  <c r="X314" i="1"/>
  <c r="W314" i="1"/>
  <c r="V314" i="1"/>
  <c r="U314" i="1"/>
  <c r="T314" i="1"/>
  <c r="P314" i="1"/>
  <c r="O314" i="1"/>
  <c r="N314" i="1"/>
  <c r="M314" i="1"/>
  <c r="L314" i="1"/>
  <c r="K314" i="1"/>
  <c r="G314" i="1"/>
  <c r="F314" i="1"/>
  <c r="E314" i="1"/>
  <c r="D314" i="1"/>
  <c r="C314" i="1"/>
  <c r="CE313" i="1"/>
  <c r="CD313" i="1"/>
  <c r="BU313" i="1"/>
  <c r="BT313" i="1"/>
  <c r="BS313" i="1"/>
  <c r="BR313" i="1"/>
  <c r="BN313" i="1"/>
  <c r="BM313" i="1"/>
  <c r="BL313" i="1"/>
  <c r="BK313" i="1"/>
  <c r="BJ313" i="1"/>
  <c r="BI313" i="1"/>
  <c r="BH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K313" i="1"/>
  <c r="AJ313" i="1"/>
  <c r="AF313" i="1"/>
  <c r="AE313" i="1"/>
  <c r="AD313" i="1"/>
  <c r="AC313" i="1"/>
  <c r="Y313" i="1"/>
  <c r="X313" i="1"/>
  <c r="W313" i="1"/>
  <c r="V313" i="1"/>
  <c r="U313" i="1"/>
  <c r="T313" i="1"/>
  <c r="P313" i="1"/>
  <c r="O313" i="1"/>
  <c r="N313" i="1"/>
  <c r="M313" i="1"/>
  <c r="L313" i="1"/>
  <c r="K313" i="1"/>
  <c r="G313" i="1"/>
  <c r="F313" i="1"/>
  <c r="E313" i="1"/>
  <c r="D313" i="1"/>
  <c r="C313" i="1"/>
  <c r="CE312" i="1"/>
  <c r="BU312" i="1"/>
  <c r="BT312" i="1"/>
  <c r="BS312" i="1"/>
  <c r="BR312" i="1"/>
  <c r="BN312" i="1"/>
  <c r="BM312" i="1"/>
  <c r="BL312" i="1"/>
  <c r="BK312" i="1"/>
  <c r="BJ312" i="1"/>
  <c r="BI312" i="1"/>
  <c r="BH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K312" i="1"/>
  <c r="AJ312" i="1"/>
  <c r="AF312" i="1"/>
  <c r="AE312" i="1"/>
  <c r="AD312" i="1"/>
  <c r="AC312" i="1"/>
  <c r="Y312" i="1"/>
  <c r="X312" i="1"/>
  <c r="W312" i="1"/>
  <c r="V312" i="1"/>
  <c r="U312" i="1"/>
  <c r="T312" i="1"/>
  <c r="P312" i="1"/>
  <c r="O312" i="1"/>
  <c r="N312" i="1"/>
  <c r="M312" i="1"/>
  <c r="L312" i="1"/>
  <c r="K312" i="1"/>
  <c r="G312" i="1"/>
  <c r="F312" i="1"/>
  <c r="E312" i="1"/>
  <c r="D312" i="1"/>
  <c r="C312" i="1"/>
  <c r="CD312" i="1" s="1"/>
  <c r="CE311" i="1"/>
  <c r="BU311" i="1"/>
  <c r="BT311" i="1"/>
  <c r="BS311" i="1"/>
  <c r="BR311" i="1"/>
  <c r="BN311" i="1"/>
  <c r="BM311" i="1"/>
  <c r="BL311" i="1"/>
  <c r="BK311" i="1"/>
  <c r="BJ311" i="1"/>
  <c r="BI311" i="1"/>
  <c r="BH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K311" i="1"/>
  <c r="AJ311" i="1"/>
  <c r="AF311" i="1"/>
  <c r="AE311" i="1"/>
  <c r="AD311" i="1"/>
  <c r="AC311" i="1"/>
  <c r="Y311" i="1"/>
  <c r="X311" i="1"/>
  <c r="W311" i="1"/>
  <c r="V311" i="1"/>
  <c r="U311" i="1"/>
  <c r="T311" i="1"/>
  <c r="P311" i="1"/>
  <c r="O311" i="1"/>
  <c r="N311" i="1"/>
  <c r="M311" i="1"/>
  <c r="L311" i="1"/>
  <c r="K311" i="1"/>
  <c r="G311" i="1"/>
  <c r="F311" i="1"/>
  <c r="E311" i="1"/>
  <c r="D311" i="1"/>
  <c r="C311" i="1"/>
  <c r="CG311" i="1" s="1"/>
  <c r="CE310" i="1"/>
  <c r="BU310" i="1"/>
  <c r="BT310" i="1"/>
  <c r="BS310" i="1"/>
  <c r="BR310" i="1"/>
  <c r="BN310" i="1"/>
  <c r="BM310" i="1"/>
  <c r="BL310" i="1"/>
  <c r="BK310" i="1"/>
  <c r="BJ310" i="1"/>
  <c r="BI310" i="1"/>
  <c r="BH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K310" i="1"/>
  <c r="AJ310" i="1"/>
  <c r="AF310" i="1"/>
  <c r="AE310" i="1"/>
  <c r="AD310" i="1"/>
  <c r="AC310" i="1"/>
  <c r="Y310" i="1"/>
  <c r="X310" i="1"/>
  <c r="W310" i="1"/>
  <c r="V310" i="1"/>
  <c r="U310" i="1"/>
  <c r="T310" i="1"/>
  <c r="P310" i="1"/>
  <c r="O310" i="1"/>
  <c r="N310" i="1"/>
  <c r="M310" i="1"/>
  <c r="L310" i="1"/>
  <c r="K310" i="1"/>
  <c r="G310" i="1"/>
  <c r="F310" i="1"/>
  <c r="E310" i="1"/>
  <c r="D310" i="1"/>
  <c r="C310" i="1"/>
  <c r="CE309" i="1"/>
  <c r="BU309" i="1"/>
  <c r="BT309" i="1"/>
  <c r="BS309" i="1"/>
  <c r="BR309" i="1"/>
  <c r="BN309" i="1"/>
  <c r="BM309" i="1"/>
  <c r="BL309" i="1"/>
  <c r="BK309" i="1"/>
  <c r="BJ309" i="1"/>
  <c r="BI309" i="1"/>
  <c r="BH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K309" i="1"/>
  <c r="AJ309" i="1"/>
  <c r="AL309" i="1" s="1"/>
  <c r="AF309" i="1"/>
  <c r="AE309" i="1"/>
  <c r="AD309" i="1"/>
  <c r="AC309" i="1"/>
  <c r="Y309" i="1"/>
  <c r="X309" i="1"/>
  <c r="W309" i="1"/>
  <c r="V309" i="1"/>
  <c r="U309" i="1"/>
  <c r="T309" i="1"/>
  <c r="P309" i="1"/>
  <c r="O309" i="1"/>
  <c r="N309" i="1"/>
  <c r="M309" i="1"/>
  <c r="L309" i="1"/>
  <c r="K309" i="1"/>
  <c r="G309" i="1"/>
  <c r="F309" i="1"/>
  <c r="E309" i="1"/>
  <c r="D309" i="1"/>
  <c r="C309" i="1"/>
  <c r="CE308" i="1"/>
  <c r="CC308" i="1"/>
  <c r="BU308" i="1"/>
  <c r="BT308" i="1"/>
  <c r="BS308" i="1"/>
  <c r="BR308" i="1"/>
  <c r="BN308" i="1"/>
  <c r="BM308" i="1"/>
  <c r="BL308" i="1"/>
  <c r="BK308" i="1"/>
  <c r="BJ308" i="1"/>
  <c r="BI308" i="1"/>
  <c r="BH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K308" i="1"/>
  <c r="AJ308" i="1"/>
  <c r="AF308" i="1"/>
  <c r="AE308" i="1"/>
  <c r="AD308" i="1"/>
  <c r="AC308" i="1"/>
  <c r="Y308" i="1"/>
  <c r="X308" i="1"/>
  <c r="W308" i="1"/>
  <c r="V308" i="1"/>
  <c r="U308" i="1"/>
  <c r="T308" i="1"/>
  <c r="P308" i="1"/>
  <c r="O308" i="1"/>
  <c r="N308" i="1"/>
  <c r="M308" i="1"/>
  <c r="L308" i="1"/>
  <c r="K308" i="1"/>
  <c r="G308" i="1"/>
  <c r="F308" i="1"/>
  <c r="E308" i="1"/>
  <c r="D308" i="1"/>
  <c r="C308" i="1"/>
  <c r="CE307" i="1"/>
  <c r="BU307" i="1"/>
  <c r="BT307" i="1"/>
  <c r="BS307" i="1"/>
  <c r="BR307" i="1"/>
  <c r="BN307" i="1"/>
  <c r="BM307" i="1"/>
  <c r="BL307" i="1"/>
  <c r="BK307" i="1"/>
  <c r="BJ307" i="1"/>
  <c r="BI307" i="1"/>
  <c r="BH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K307" i="1"/>
  <c r="AJ307" i="1"/>
  <c r="AF307" i="1"/>
  <c r="AE307" i="1"/>
  <c r="AD307" i="1"/>
  <c r="AC307" i="1"/>
  <c r="Y307" i="1"/>
  <c r="X307" i="1"/>
  <c r="W307" i="1"/>
  <c r="V307" i="1"/>
  <c r="U307" i="1"/>
  <c r="T307" i="1"/>
  <c r="P307" i="1"/>
  <c r="O307" i="1"/>
  <c r="N307" i="1"/>
  <c r="M307" i="1"/>
  <c r="L307" i="1"/>
  <c r="K307" i="1"/>
  <c r="G307" i="1"/>
  <c r="F307" i="1"/>
  <c r="E307" i="1"/>
  <c r="D307" i="1"/>
  <c r="C307" i="1"/>
  <c r="CE306" i="1"/>
  <c r="BU306" i="1"/>
  <c r="BT306" i="1"/>
  <c r="BS306" i="1"/>
  <c r="BR306" i="1"/>
  <c r="BN306" i="1"/>
  <c r="BM306" i="1"/>
  <c r="BL306" i="1"/>
  <c r="BK306" i="1"/>
  <c r="BJ306" i="1"/>
  <c r="BI306" i="1"/>
  <c r="BH306" i="1"/>
  <c r="BD306" i="1"/>
  <c r="BC306" i="1"/>
  <c r="BB306" i="1"/>
  <c r="BB353" i="1" s="1"/>
  <c r="BA306" i="1"/>
  <c r="AZ306" i="1"/>
  <c r="AY306" i="1"/>
  <c r="AX306" i="1"/>
  <c r="AX353" i="1" s="1"/>
  <c r="AW306" i="1"/>
  <c r="AV306" i="1"/>
  <c r="AU306" i="1"/>
  <c r="AT306" i="1"/>
  <c r="AT353" i="1" s="1"/>
  <c r="AS306" i="1"/>
  <c r="AR306" i="1"/>
  <c r="AQ306" i="1"/>
  <c r="AP306" i="1"/>
  <c r="AP353" i="1" s="1"/>
  <c r="AO306" i="1"/>
  <c r="AK306" i="1"/>
  <c r="AJ306" i="1"/>
  <c r="AF306" i="1"/>
  <c r="AE306" i="1"/>
  <c r="AD306" i="1"/>
  <c r="AC306" i="1"/>
  <c r="Y306" i="1"/>
  <c r="X306" i="1"/>
  <c r="W306" i="1"/>
  <c r="V306" i="1"/>
  <c r="U306" i="1"/>
  <c r="T306" i="1"/>
  <c r="P306" i="1"/>
  <c r="O306" i="1"/>
  <c r="N306" i="1"/>
  <c r="M306" i="1"/>
  <c r="L306" i="1"/>
  <c r="K306" i="1"/>
  <c r="G306" i="1"/>
  <c r="F306" i="1"/>
  <c r="E306" i="1"/>
  <c r="D306" i="1"/>
  <c r="C306" i="1"/>
  <c r="A302" i="1"/>
  <c r="CE301" i="1"/>
  <c r="BU301" i="1"/>
  <c r="BT301" i="1"/>
  <c r="BS301" i="1"/>
  <c r="BR301" i="1"/>
  <c r="BN301" i="1"/>
  <c r="BM301" i="1"/>
  <c r="BL301" i="1"/>
  <c r="BK301" i="1"/>
  <c r="BJ301" i="1"/>
  <c r="BI301" i="1"/>
  <c r="BH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BE301" i="1" s="1"/>
  <c r="AK301" i="1"/>
  <c r="AJ301" i="1"/>
  <c r="AF301" i="1"/>
  <c r="AE301" i="1"/>
  <c r="AD301" i="1"/>
  <c r="AC301" i="1"/>
  <c r="Y301" i="1"/>
  <c r="X301" i="1"/>
  <c r="W301" i="1"/>
  <c r="V301" i="1"/>
  <c r="U301" i="1"/>
  <c r="T301" i="1"/>
  <c r="P301" i="1"/>
  <c r="O301" i="1"/>
  <c r="N301" i="1"/>
  <c r="M301" i="1"/>
  <c r="L301" i="1"/>
  <c r="K301" i="1"/>
  <c r="G301" i="1"/>
  <c r="F301" i="1"/>
  <c r="E301" i="1"/>
  <c r="D301" i="1"/>
  <c r="C301" i="1"/>
  <c r="CG301" i="1" s="1"/>
  <c r="CE300" i="1"/>
  <c r="BU300" i="1"/>
  <c r="BT300" i="1"/>
  <c r="BS300" i="1"/>
  <c r="BR300" i="1"/>
  <c r="BN300" i="1"/>
  <c r="BM300" i="1"/>
  <c r="BL300" i="1"/>
  <c r="BK300" i="1"/>
  <c r="BJ300" i="1"/>
  <c r="BI300" i="1"/>
  <c r="BH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K300" i="1"/>
  <c r="AJ300" i="1"/>
  <c r="AF300" i="1"/>
  <c r="AE300" i="1"/>
  <c r="AD300" i="1"/>
  <c r="AC300" i="1"/>
  <c r="Y300" i="1"/>
  <c r="X300" i="1"/>
  <c r="W300" i="1"/>
  <c r="V300" i="1"/>
  <c r="U300" i="1"/>
  <c r="T300" i="1"/>
  <c r="P300" i="1"/>
  <c r="O300" i="1"/>
  <c r="N300" i="1"/>
  <c r="M300" i="1"/>
  <c r="L300" i="1"/>
  <c r="K300" i="1"/>
  <c r="G300" i="1"/>
  <c r="F300" i="1"/>
  <c r="E300" i="1"/>
  <c r="D300" i="1"/>
  <c r="C300" i="1"/>
  <c r="CE299" i="1"/>
  <c r="BU299" i="1"/>
  <c r="BT299" i="1"/>
  <c r="BS299" i="1"/>
  <c r="BR299" i="1"/>
  <c r="BN299" i="1"/>
  <c r="BM299" i="1"/>
  <c r="BL299" i="1"/>
  <c r="BK299" i="1"/>
  <c r="BJ299" i="1"/>
  <c r="BI299" i="1"/>
  <c r="BH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K299" i="1"/>
  <c r="AJ299" i="1"/>
  <c r="AL299" i="1" s="1"/>
  <c r="AF299" i="1"/>
  <c r="AE299" i="1"/>
  <c r="AD299" i="1"/>
  <c r="AC299" i="1"/>
  <c r="Y299" i="1"/>
  <c r="X299" i="1"/>
  <c r="W299" i="1"/>
  <c r="V299" i="1"/>
  <c r="U299" i="1"/>
  <c r="T299" i="1"/>
  <c r="P299" i="1"/>
  <c r="O299" i="1"/>
  <c r="N299" i="1"/>
  <c r="M299" i="1"/>
  <c r="L299" i="1"/>
  <c r="K299" i="1"/>
  <c r="G299" i="1"/>
  <c r="F299" i="1"/>
  <c r="E299" i="1"/>
  <c r="H299" i="1" s="1"/>
  <c r="D299" i="1"/>
  <c r="CF299" i="1" s="1"/>
  <c r="C299" i="1"/>
  <c r="CE298" i="1"/>
  <c r="CC298" i="1"/>
  <c r="BU298" i="1"/>
  <c r="BT298" i="1"/>
  <c r="BS298" i="1"/>
  <c r="BR298" i="1"/>
  <c r="BN298" i="1"/>
  <c r="BM298" i="1"/>
  <c r="BL298" i="1"/>
  <c r="BK298" i="1"/>
  <c r="BJ298" i="1"/>
  <c r="BI298" i="1"/>
  <c r="BH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K298" i="1"/>
  <c r="AJ298" i="1"/>
  <c r="AF298" i="1"/>
  <c r="AE298" i="1"/>
  <c r="AD298" i="1"/>
  <c r="AC298" i="1"/>
  <c r="Y298" i="1"/>
  <c r="X298" i="1"/>
  <c r="W298" i="1"/>
  <c r="V298" i="1"/>
  <c r="U298" i="1"/>
  <c r="T298" i="1"/>
  <c r="P298" i="1"/>
  <c r="O298" i="1"/>
  <c r="N298" i="1"/>
  <c r="M298" i="1"/>
  <c r="L298" i="1"/>
  <c r="K298" i="1"/>
  <c r="G298" i="1"/>
  <c r="F298" i="1"/>
  <c r="E298" i="1"/>
  <c r="D298" i="1"/>
  <c r="C298" i="1"/>
  <c r="CE297" i="1"/>
  <c r="CC297" i="1"/>
  <c r="BU297" i="1"/>
  <c r="BT297" i="1"/>
  <c r="BS297" i="1"/>
  <c r="BR297" i="1"/>
  <c r="BN297" i="1"/>
  <c r="BM297" i="1"/>
  <c r="BL297" i="1"/>
  <c r="BK297" i="1"/>
  <c r="BJ297" i="1"/>
  <c r="BI297" i="1"/>
  <c r="BH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K297" i="1"/>
  <c r="AJ297" i="1"/>
  <c r="AF297" i="1"/>
  <c r="AE297" i="1"/>
  <c r="AD297" i="1"/>
  <c r="AC297" i="1"/>
  <c r="Y297" i="1"/>
  <c r="X297" i="1"/>
  <c r="W297" i="1"/>
  <c r="V297" i="1"/>
  <c r="U297" i="1"/>
  <c r="T297" i="1"/>
  <c r="P297" i="1"/>
  <c r="O297" i="1"/>
  <c r="N297" i="1"/>
  <c r="M297" i="1"/>
  <c r="L297" i="1"/>
  <c r="K297" i="1"/>
  <c r="G297" i="1"/>
  <c r="F297" i="1"/>
  <c r="E297" i="1"/>
  <c r="D297" i="1"/>
  <c r="C297" i="1"/>
  <c r="CE296" i="1"/>
  <c r="CG296" i="1" s="1"/>
  <c r="BU296" i="1"/>
  <c r="BT296" i="1"/>
  <c r="BS296" i="1"/>
  <c r="BR296" i="1"/>
  <c r="BN296" i="1"/>
  <c r="BM296" i="1"/>
  <c r="BL296" i="1"/>
  <c r="BK296" i="1"/>
  <c r="BJ296" i="1"/>
  <c r="BI296" i="1"/>
  <c r="BH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K296" i="1"/>
  <c r="AJ296" i="1"/>
  <c r="AL296" i="1" s="1"/>
  <c r="AF296" i="1"/>
  <c r="AE296" i="1"/>
  <c r="AD296" i="1"/>
  <c r="AC296" i="1"/>
  <c r="Y296" i="1"/>
  <c r="X296" i="1"/>
  <c r="W296" i="1"/>
  <c r="V296" i="1"/>
  <c r="U296" i="1"/>
  <c r="T296" i="1"/>
  <c r="P296" i="1"/>
  <c r="O296" i="1"/>
  <c r="N296" i="1"/>
  <c r="M296" i="1"/>
  <c r="L296" i="1"/>
  <c r="K296" i="1"/>
  <c r="G296" i="1"/>
  <c r="F296" i="1"/>
  <c r="E296" i="1"/>
  <c r="D296" i="1"/>
  <c r="CF296" i="1" s="1"/>
  <c r="C296" i="1"/>
  <c r="CD296" i="1" s="1"/>
  <c r="CE295" i="1"/>
  <c r="CG295" i="1" s="1"/>
  <c r="BU295" i="1"/>
  <c r="BT295" i="1"/>
  <c r="BS295" i="1"/>
  <c r="BR295" i="1"/>
  <c r="BN295" i="1"/>
  <c r="BM295" i="1"/>
  <c r="BL295" i="1"/>
  <c r="BK295" i="1"/>
  <c r="BJ295" i="1"/>
  <c r="BI295" i="1"/>
  <c r="BH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K295" i="1"/>
  <c r="AJ295" i="1"/>
  <c r="AF295" i="1"/>
  <c r="AE295" i="1"/>
  <c r="AD295" i="1"/>
  <c r="AC295" i="1"/>
  <c r="Y295" i="1"/>
  <c r="X295" i="1"/>
  <c r="W295" i="1"/>
  <c r="V295" i="1"/>
  <c r="U295" i="1"/>
  <c r="T295" i="1"/>
  <c r="P295" i="1"/>
  <c r="O295" i="1"/>
  <c r="N295" i="1"/>
  <c r="M295" i="1"/>
  <c r="L295" i="1"/>
  <c r="K295" i="1"/>
  <c r="G295" i="1"/>
  <c r="F295" i="1"/>
  <c r="E295" i="1"/>
  <c r="D295" i="1"/>
  <c r="C295" i="1"/>
  <c r="CE294" i="1"/>
  <c r="BU294" i="1"/>
  <c r="BT294" i="1"/>
  <c r="BS294" i="1"/>
  <c r="BR294" i="1"/>
  <c r="BN294" i="1"/>
  <c r="BM294" i="1"/>
  <c r="BL294" i="1"/>
  <c r="BK294" i="1"/>
  <c r="BJ294" i="1"/>
  <c r="BI294" i="1"/>
  <c r="BH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K294" i="1"/>
  <c r="AJ294" i="1"/>
  <c r="AF294" i="1"/>
  <c r="AE294" i="1"/>
  <c r="AD294" i="1"/>
  <c r="AC294" i="1"/>
  <c r="Y294" i="1"/>
  <c r="X294" i="1"/>
  <c r="W294" i="1"/>
  <c r="V294" i="1"/>
  <c r="U294" i="1"/>
  <c r="T294" i="1"/>
  <c r="P294" i="1"/>
  <c r="O294" i="1"/>
  <c r="N294" i="1"/>
  <c r="M294" i="1"/>
  <c r="L294" i="1"/>
  <c r="K294" i="1"/>
  <c r="G294" i="1"/>
  <c r="F294" i="1"/>
  <c r="E294" i="1"/>
  <c r="D294" i="1"/>
  <c r="C294" i="1"/>
  <c r="P293" i="1"/>
  <c r="O293" i="1"/>
  <c r="N293" i="1"/>
  <c r="M293" i="1"/>
  <c r="L293" i="1"/>
  <c r="K293" i="1"/>
  <c r="P292" i="1"/>
  <c r="O292" i="1"/>
  <c r="N292" i="1"/>
  <c r="M292" i="1"/>
  <c r="L292" i="1"/>
  <c r="K292" i="1"/>
  <c r="CE291" i="1"/>
  <c r="BU291" i="1"/>
  <c r="BT291" i="1"/>
  <c r="BS291" i="1"/>
  <c r="BR291" i="1"/>
  <c r="BN291" i="1"/>
  <c r="BM291" i="1"/>
  <c r="BL291" i="1"/>
  <c r="BK291" i="1"/>
  <c r="BJ291" i="1"/>
  <c r="BI291" i="1"/>
  <c r="BH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K291" i="1"/>
  <c r="AJ291" i="1"/>
  <c r="AF291" i="1"/>
  <c r="AE291" i="1"/>
  <c r="AD291" i="1"/>
  <c r="AC291" i="1"/>
  <c r="Y291" i="1"/>
  <c r="X291" i="1"/>
  <c r="W291" i="1"/>
  <c r="V291" i="1"/>
  <c r="U291" i="1"/>
  <c r="T291" i="1"/>
  <c r="P291" i="1"/>
  <c r="O291" i="1"/>
  <c r="N291" i="1"/>
  <c r="M291" i="1"/>
  <c r="L291" i="1"/>
  <c r="K291" i="1"/>
  <c r="G291" i="1"/>
  <c r="F291" i="1"/>
  <c r="E291" i="1"/>
  <c r="D291" i="1"/>
  <c r="CF291" i="1" s="1"/>
  <c r="C291" i="1"/>
  <c r="CE290" i="1"/>
  <c r="BU290" i="1"/>
  <c r="BT290" i="1"/>
  <c r="BS290" i="1"/>
  <c r="BR290" i="1"/>
  <c r="BN290" i="1"/>
  <c r="BM290" i="1"/>
  <c r="BL290" i="1"/>
  <c r="BK290" i="1"/>
  <c r="BJ290" i="1"/>
  <c r="BI290" i="1"/>
  <c r="BH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K290" i="1"/>
  <c r="AJ290" i="1"/>
  <c r="AF290" i="1"/>
  <c r="AE290" i="1"/>
  <c r="AD290" i="1"/>
  <c r="AC290" i="1"/>
  <c r="Y290" i="1"/>
  <c r="X290" i="1"/>
  <c r="W290" i="1"/>
  <c r="V290" i="1"/>
  <c r="U290" i="1"/>
  <c r="T290" i="1"/>
  <c r="P290" i="1"/>
  <c r="O290" i="1"/>
  <c r="N290" i="1"/>
  <c r="M290" i="1"/>
  <c r="L290" i="1"/>
  <c r="K290" i="1"/>
  <c r="G290" i="1"/>
  <c r="F290" i="1"/>
  <c r="E290" i="1"/>
  <c r="D290" i="1"/>
  <c r="C290" i="1"/>
  <c r="CE289" i="1"/>
  <c r="BU289" i="1"/>
  <c r="BT289" i="1"/>
  <c r="BS289" i="1"/>
  <c r="BR289" i="1"/>
  <c r="BN289" i="1"/>
  <c r="BM289" i="1"/>
  <c r="BL289" i="1"/>
  <c r="BK289" i="1"/>
  <c r="BJ289" i="1"/>
  <c r="BI289" i="1"/>
  <c r="BH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K289" i="1"/>
  <c r="AJ289" i="1"/>
  <c r="AF289" i="1"/>
  <c r="AE289" i="1"/>
  <c r="AD289" i="1"/>
  <c r="AC289" i="1"/>
  <c r="Y289" i="1"/>
  <c r="X289" i="1"/>
  <c r="W289" i="1"/>
  <c r="V289" i="1"/>
  <c r="U289" i="1"/>
  <c r="T289" i="1"/>
  <c r="P289" i="1"/>
  <c r="O289" i="1"/>
  <c r="N289" i="1"/>
  <c r="M289" i="1"/>
  <c r="L289" i="1"/>
  <c r="K289" i="1"/>
  <c r="G289" i="1"/>
  <c r="F289" i="1"/>
  <c r="E289" i="1"/>
  <c r="D289" i="1"/>
  <c r="C289" i="1"/>
  <c r="CG289" i="1" s="1"/>
  <c r="CE288" i="1"/>
  <c r="BU288" i="1"/>
  <c r="BT288" i="1"/>
  <c r="BS288" i="1"/>
  <c r="BR288" i="1"/>
  <c r="BN288" i="1"/>
  <c r="BM288" i="1"/>
  <c r="BL288" i="1"/>
  <c r="BK288" i="1"/>
  <c r="BJ288" i="1"/>
  <c r="BI288" i="1"/>
  <c r="BH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K288" i="1"/>
  <c r="AJ288" i="1"/>
  <c r="AL288" i="1" s="1"/>
  <c r="AF288" i="1"/>
  <c r="AE288" i="1"/>
  <c r="AD288" i="1"/>
  <c r="AC288" i="1"/>
  <c r="Y288" i="1"/>
  <c r="X288" i="1"/>
  <c r="W288" i="1"/>
  <c r="V288" i="1"/>
  <c r="U288" i="1"/>
  <c r="T288" i="1"/>
  <c r="P288" i="1"/>
  <c r="O288" i="1"/>
  <c r="N288" i="1"/>
  <c r="M288" i="1"/>
  <c r="L288" i="1"/>
  <c r="K288" i="1"/>
  <c r="G288" i="1"/>
  <c r="F288" i="1"/>
  <c r="E288" i="1"/>
  <c r="D288" i="1"/>
  <c r="C288" i="1"/>
  <c r="CD288" i="1" s="1"/>
  <c r="CE287" i="1"/>
  <c r="BU287" i="1"/>
  <c r="BT287" i="1"/>
  <c r="BS287" i="1"/>
  <c r="BR287" i="1"/>
  <c r="BN287" i="1"/>
  <c r="BM287" i="1"/>
  <c r="BL287" i="1"/>
  <c r="BK287" i="1"/>
  <c r="BJ287" i="1"/>
  <c r="BI287" i="1"/>
  <c r="BH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K287" i="1"/>
  <c r="AJ287" i="1"/>
  <c r="AF287" i="1"/>
  <c r="AE287" i="1"/>
  <c r="AD287" i="1"/>
  <c r="AC287" i="1"/>
  <c r="Y287" i="1"/>
  <c r="X287" i="1"/>
  <c r="W287" i="1"/>
  <c r="V287" i="1"/>
  <c r="U287" i="1"/>
  <c r="T287" i="1"/>
  <c r="P287" i="1"/>
  <c r="O287" i="1"/>
  <c r="N287" i="1"/>
  <c r="M287" i="1"/>
  <c r="L287" i="1"/>
  <c r="K287" i="1"/>
  <c r="G287" i="1"/>
  <c r="F287" i="1"/>
  <c r="E287" i="1"/>
  <c r="D287" i="1"/>
  <c r="C287" i="1"/>
  <c r="CE286" i="1"/>
  <c r="BU286" i="1"/>
  <c r="BT286" i="1"/>
  <c r="BS286" i="1"/>
  <c r="BR286" i="1"/>
  <c r="BN286" i="1"/>
  <c r="BM286" i="1"/>
  <c r="BL286" i="1"/>
  <c r="BK286" i="1"/>
  <c r="BJ286" i="1"/>
  <c r="BI286" i="1"/>
  <c r="BH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K286" i="1"/>
  <c r="AJ286" i="1"/>
  <c r="AF286" i="1"/>
  <c r="AE286" i="1"/>
  <c r="AD286" i="1"/>
  <c r="AC286" i="1"/>
  <c r="Y286" i="1"/>
  <c r="X286" i="1"/>
  <c r="W286" i="1"/>
  <c r="V286" i="1"/>
  <c r="U286" i="1"/>
  <c r="T286" i="1"/>
  <c r="P286" i="1"/>
  <c r="O286" i="1"/>
  <c r="N286" i="1"/>
  <c r="M286" i="1"/>
  <c r="L286" i="1"/>
  <c r="K286" i="1"/>
  <c r="G286" i="1"/>
  <c r="F286" i="1"/>
  <c r="E286" i="1"/>
  <c r="D286" i="1"/>
  <c r="C286" i="1"/>
  <c r="CE285" i="1"/>
  <c r="CF285" i="1" s="1"/>
  <c r="BU285" i="1"/>
  <c r="BT285" i="1"/>
  <c r="BS285" i="1"/>
  <c r="BR285" i="1"/>
  <c r="BN285" i="1"/>
  <c r="BM285" i="1"/>
  <c r="BL285" i="1"/>
  <c r="BK285" i="1"/>
  <c r="BJ285" i="1"/>
  <c r="BI285" i="1"/>
  <c r="BH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K285" i="1"/>
  <c r="AJ285" i="1"/>
  <c r="AF285" i="1"/>
  <c r="AE285" i="1"/>
  <c r="AD285" i="1"/>
  <c r="AC285" i="1"/>
  <c r="Y285" i="1"/>
  <c r="X285" i="1"/>
  <c r="W285" i="1"/>
  <c r="V285" i="1"/>
  <c r="U285" i="1"/>
  <c r="T285" i="1"/>
  <c r="P285" i="1"/>
  <c r="O285" i="1"/>
  <c r="N285" i="1"/>
  <c r="M285" i="1"/>
  <c r="L285" i="1"/>
  <c r="K285" i="1"/>
  <c r="G285" i="1"/>
  <c r="F285" i="1"/>
  <c r="E285" i="1"/>
  <c r="D285" i="1"/>
  <c r="C285" i="1"/>
  <c r="CE284" i="1"/>
  <c r="BU284" i="1"/>
  <c r="BT284" i="1"/>
  <c r="BS284" i="1"/>
  <c r="BR284" i="1"/>
  <c r="BN284" i="1"/>
  <c r="BM284" i="1"/>
  <c r="BL284" i="1"/>
  <c r="BK284" i="1"/>
  <c r="BJ284" i="1"/>
  <c r="BI284" i="1"/>
  <c r="BH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K284" i="1"/>
  <c r="AJ284" i="1"/>
  <c r="AL284" i="1" s="1"/>
  <c r="AF284" i="1"/>
  <c r="AE284" i="1"/>
  <c r="AD284" i="1"/>
  <c r="AC284" i="1"/>
  <c r="Y284" i="1"/>
  <c r="X284" i="1"/>
  <c r="W284" i="1"/>
  <c r="V284" i="1"/>
  <c r="U284" i="1"/>
  <c r="T284" i="1"/>
  <c r="P284" i="1"/>
  <c r="O284" i="1"/>
  <c r="N284" i="1"/>
  <c r="M284" i="1"/>
  <c r="L284" i="1"/>
  <c r="K284" i="1"/>
  <c r="G284" i="1"/>
  <c r="F284" i="1"/>
  <c r="E284" i="1"/>
  <c r="D284" i="1"/>
  <c r="C284" i="1"/>
  <c r="CE283" i="1"/>
  <c r="CG283" i="1" s="1"/>
  <c r="CD283" i="1"/>
  <c r="BU283" i="1"/>
  <c r="BT283" i="1"/>
  <c r="BS283" i="1"/>
  <c r="BR283" i="1"/>
  <c r="BN283" i="1"/>
  <c r="BM283" i="1"/>
  <c r="BL283" i="1"/>
  <c r="BK283" i="1"/>
  <c r="BJ283" i="1"/>
  <c r="BI283" i="1"/>
  <c r="BH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K283" i="1"/>
  <c r="AJ283" i="1"/>
  <c r="AF283" i="1"/>
  <c r="AE283" i="1"/>
  <c r="AD283" i="1"/>
  <c r="AC283" i="1"/>
  <c r="Y283" i="1"/>
  <c r="X283" i="1"/>
  <c r="W283" i="1"/>
  <c r="V283" i="1"/>
  <c r="U283" i="1"/>
  <c r="T283" i="1"/>
  <c r="P283" i="1"/>
  <c r="O283" i="1"/>
  <c r="N283" i="1"/>
  <c r="M283" i="1"/>
  <c r="L283" i="1"/>
  <c r="K283" i="1"/>
  <c r="G283" i="1"/>
  <c r="F283" i="1"/>
  <c r="E283" i="1"/>
  <c r="D283" i="1"/>
  <c r="C283" i="1"/>
  <c r="CE282" i="1"/>
  <c r="BU282" i="1"/>
  <c r="BT282" i="1"/>
  <c r="BS282" i="1"/>
  <c r="BR282" i="1"/>
  <c r="BN282" i="1"/>
  <c r="BM282" i="1"/>
  <c r="BL282" i="1"/>
  <c r="BK282" i="1"/>
  <c r="BJ282" i="1"/>
  <c r="BI282" i="1"/>
  <c r="BH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K282" i="1"/>
  <c r="AJ282" i="1"/>
  <c r="AF282" i="1"/>
  <c r="AE282" i="1"/>
  <c r="AD282" i="1"/>
  <c r="AC282" i="1"/>
  <c r="Y282" i="1"/>
  <c r="X282" i="1"/>
  <c r="W282" i="1"/>
  <c r="V282" i="1"/>
  <c r="U282" i="1"/>
  <c r="T282" i="1"/>
  <c r="P282" i="1"/>
  <c r="O282" i="1"/>
  <c r="N282" i="1"/>
  <c r="M282" i="1"/>
  <c r="L282" i="1"/>
  <c r="K282" i="1"/>
  <c r="G282" i="1"/>
  <c r="F282" i="1"/>
  <c r="E282" i="1"/>
  <c r="D282" i="1"/>
  <c r="C282" i="1"/>
  <c r="CG282" i="1" s="1"/>
  <c r="CE281" i="1"/>
  <c r="BU281" i="1"/>
  <c r="BT281" i="1"/>
  <c r="BS281" i="1"/>
  <c r="BR281" i="1"/>
  <c r="BN281" i="1"/>
  <c r="BM281" i="1"/>
  <c r="BL281" i="1"/>
  <c r="BK281" i="1"/>
  <c r="BJ281" i="1"/>
  <c r="BI281" i="1"/>
  <c r="BH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K281" i="1"/>
  <c r="AJ281" i="1"/>
  <c r="AL281" i="1" s="1"/>
  <c r="AF281" i="1"/>
  <c r="AE281" i="1"/>
  <c r="AD281" i="1"/>
  <c r="AC281" i="1"/>
  <c r="Y281" i="1"/>
  <c r="X281" i="1"/>
  <c r="W281" i="1"/>
  <c r="V281" i="1"/>
  <c r="U281" i="1"/>
  <c r="T281" i="1"/>
  <c r="P281" i="1"/>
  <c r="O281" i="1"/>
  <c r="N281" i="1"/>
  <c r="M281" i="1"/>
  <c r="L281" i="1"/>
  <c r="K281" i="1"/>
  <c r="G281" i="1"/>
  <c r="F281" i="1"/>
  <c r="E281" i="1"/>
  <c r="D281" i="1"/>
  <c r="C281" i="1"/>
  <c r="CE280" i="1"/>
  <c r="BU280" i="1"/>
  <c r="BT280" i="1"/>
  <c r="BS280" i="1"/>
  <c r="BR280" i="1"/>
  <c r="BN280" i="1"/>
  <c r="BM280" i="1"/>
  <c r="BL280" i="1"/>
  <c r="BK280" i="1"/>
  <c r="BJ280" i="1"/>
  <c r="BI280" i="1"/>
  <c r="BH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K280" i="1"/>
  <c r="AL280" i="1" s="1"/>
  <c r="AM280" i="1" s="1"/>
  <c r="AJ280" i="1"/>
  <c r="AF280" i="1"/>
  <c r="AE280" i="1"/>
  <c r="AD280" i="1"/>
  <c r="AC280" i="1"/>
  <c r="Y280" i="1"/>
  <c r="X280" i="1"/>
  <c r="W280" i="1"/>
  <c r="V280" i="1"/>
  <c r="U280" i="1"/>
  <c r="T280" i="1"/>
  <c r="P280" i="1"/>
  <c r="O280" i="1"/>
  <c r="N280" i="1"/>
  <c r="M280" i="1"/>
  <c r="L280" i="1"/>
  <c r="K280" i="1"/>
  <c r="G280" i="1"/>
  <c r="F280" i="1"/>
  <c r="E280" i="1"/>
  <c r="D280" i="1"/>
  <c r="C280" i="1"/>
  <c r="CD280" i="1" s="1"/>
  <c r="CE279" i="1"/>
  <c r="BU279" i="1"/>
  <c r="BT279" i="1"/>
  <c r="BS279" i="1"/>
  <c r="BR279" i="1"/>
  <c r="BN279" i="1"/>
  <c r="BM279" i="1"/>
  <c r="BL279" i="1"/>
  <c r="BK279" i="1"/>
  <c r="BJ279" i="1"/>
  <c r="BI279" i="1"/>
  <c r="BH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K279" i="1"/>
  <c r="AJ279" i="1"/>
  <c r="AL279" i="1" s="1"/>
  <c r="AF279" i="1"/>
  <c r="AE279" i="1"/>
  <c r="AD279" i="1"/>
  <c r="AC279" i="1"/>
  <c r="Y279" i="1"/>
  <c r="X279" i="1"/>
  <c r="W279" i="1"/>
  <c r="V279" i="1"/>
  <c r="U279" i="1"/>
  <c r="T279" i="1"/>
  <c r="P279" i="1"/>
  <c r="O279" i="1"/>
  <c r="N279" i="1"/>
  <c r="M279" i="1"/>
  <c r="L279" i="1"/>
  <c r="K279" i="1"/>
  <c r="G279" i="1"/>
  <c r="F279" i="1"/>
  <c r="E279" i="1"/>
  <c r="D279" i="1"/>
  <c r="C279" i="1"/>
  <c r="CE278" i="1"/>
  <c r="BU278" i="1"/>
  <c r="BT278" i="1"/>
  <c r="BS278" i="1"/>
  <c r="BR278" i="1"/>
  <c r="BN278" i="1"/>
  <c r="BM278" i="1"/>
  <c r="BL278" i="1"/>
  <c r="BK278" i="1"/>
  <c r="BJ278" i="1"/>
  <c r="BI278" i="1"/>
  <c r="BH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K278" i="1"/>
  <c r="AJ278" i="1"/>
  <c r="AF278" i="1"/>
  <c r="AE278" i="1"/>
  <c r="AD278" i="1"/>
  <c r="AC278" i="1"/>
  <c r="Y278" i="1"/>
  <c r="X278" i="1"/>
  <c r="W278" i="1"/>
  <c r="V278" i="1"/>
  <c r="U278" i="1"/>
  <c r="T278" i="1"/>
  <c r="P278" i="1"/>
  <c r="O278" i="1"/>
  <c r="N278" i="1"/>
  <c r="M278" i="1"/>
  <c r="L278" i="1"/>
  <c r="K278" i="1"/>
  <c r="G278" i="1"/>
  <c r="F278" i="1"/>
  <c r="E278" i="1"/>
  <c r="D278" i="1"/>
  <c r="C278" i="1"/>
  <c r="CG278" i="1" s="1"/>
  <c r="CE277" i="1"/>
  <c r="BU277" i="1"/>
  <c r="BT277" i="1"/>
  <c r="BS277" i="1"/>
  <c r="BR277" i="1"/>
  <c r="BN277" i="1"/>
  <c r="BM277" i="1"/>
  <c r="BL277" i="1"/>
  <c r="BK277" i="1"/>
  <c r="BJ277" i="1"/>
  <c r="BI277" i="1"/>
  <c r="BH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K277" i="1"/>
  <c r="AJ277" i="1"/>
  <c r="AF277" i="1"/>
  <c r="AE277" i="1"/>
  <c r="AD277" i="1"/>
  <c r="AC277" i="1"/>
  <c r="Y277" i="1"/>
  <c r="X277" i="1"/>
  <c r="W277" i="1"/>
  <c r="V277" i="1"/>
  <c r="U277" i="1"/>
  <c r="T277" i="1"/>
  <c r="P277" i="1"/>
  <c r="O277" i="1"/>
  <c r="N277" i="1"/>
  <c r="M277" i="1"/>
  <c r="L277" i="1"/>
  <c r="K277" i="1"/>
  <c r="G277" i="1"/>
  <c r="F277" i="1"/>
  <c r="E277" i="1"/>
  <c r="D277" i="1"/>
  <c r="C277" i="1"/>
  <c r="CE276" i="1"/>
  <c r="BU276" i="1"/>
  <c r="BT276" i="1"/>
  <c r="BS276" i="1"/>
  <c r="BR276" i="1"/>
  <c r="BN276" i="1"/>
  <c r="BM276" i="1"/>
  <c r="BL276" i="1"/>
  <c r="BK276" i="1"/>
  <c r="BJ276" i="1"/>
  <c r="BI276" i="1"/>
  <c r="BH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K276" i="1"/>
  <c r="AJ276" i="1"/>
  <c r="AF276" i="1"/>
  <c r="AE276" i="1"/>
  <c r="AD276" i="1"/>
  <c r="AC276" i="1"/>
  <c r="Y276" i="1"/>
  <c r="X276" i="1"/>
  <c r="W276" i="1"/>
  <c r="V276" i="1"/>
  <c r="U276" i="1"/>
  <c r="T276" i="1"/>
  <c r="P276" i="1"/>
  <c r="O276" i="1"/>
  <c r="N276" i="1"/>
  <c r="M276" i="1"/>
  <c r="L276" i="1"/>
  <c r="K276" i="1"/>
  <c r="G276" i="1"/>
  <c r="F276" i="1"/>
  <c r="E276" i="1"/>
  <c r="D276" i="1"/>
  <c r="C276" i="1"/>
  <c r="CE275" i="1"/>
  <c r="BU275" i="1"/>
  <c r="BT275" i="1"/>
  <c r="BS275" i="1"/>
  <c r="BR275" i="1"/>
  <c r="BN275" i="1"/>
  <c r="BM275" i="1"/>
  <c r="BL275" i="1"/>
  <c r="BK275" i="1"/>
  <c r="BJ275" i="1"/>
  <c r="BI275" i="1"/>
  <c r="BH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K275" i="1"/>
  <c r="AJ275" i="1"/>
  <c r="AF275" i="1"/>
  <c r="AE275" i="1"/>
  <c r="AD275" i="1"/>
  <c r="AC275" i="1"/>
  <c r="Y275" i="1"/>
  <c r="X275" i="1"/>
  <c r="W275" i="1"/>
  <c r="V275" i="1"/>
  <c r="U275" i="1"/>
  <c r="T275" i="1"/>
  <c r="P275" i="1"/>
  <c r="O275" i="1"/>
  <c r="N275" i="1"/>
  <c r="M275" i="1"/>
  <c r="L275" i="1"/>
  <c r="K275" i="1"/>
  <c r="G275" i="1"/>
  <c r="F275" i="1"/>
  <c r="E275" i="1"/>
  <c r="D275" i="1"/>
  <c r="C275" i="1"/>
  <c r="CE274" i="1"/>
  <c r="BU274" i="1"/>
  <c r="BT274" i="1"/>
  <c r="BS274" i="1"/>
  <c r="BR274" i="1"/>
  <c r="BN274" i="1"/>
  <c r="BM274" i="1"/>
  <c r="BL274" i="1"/>
  <c r="BK274" i="1"/>
  <c r="BJ274" i="1"/>
  <c r="BI274" i="1"/>
  <c r="BH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K274" i="1"/>
  <c r="AJ274" i="1"/>
  <c r="AL274" i="1" s="1"/>
  <c r="AF274" i="1"/>
  <c r="AE274" i="1"/>
  <c r="AD274" i="1"/>
  <c r="AC274" i="1"/>
  <c r="Y274" i="1"/>
  <c r="X274" i="1"/>
  <c r="W274" i="1"/>
  <c r="V274" i="1"/>
  <c r="U274" i="1"/>
  <c r="T274" i="1"/>
  <c r="P274" i="1"/>
  <c r="O274" i="1"/>
  <c r="N274" i="1"/>
  <c r="M274" i="1"/>
  <c r="L274" i="1"/>
  <c r="K274" i="1"/>
  <c r="G274" i="1"/>
  <c r="F274" i="1"/>
  <c r="E274" i="1"/>
  <c r="D274" i="1"/>
  <c r="C274" i="1"/>
  <c r="CE273" i="1"/>
  <c r="BU273" i="1"/>
  <c r="BT273" i="1"/>
  <c r="BS273" i="1"/>
  <c r="BR273" i="1"/>
  <c r="BN273" i="1"/>
  <c r="BM273" i="1"/>
  <c r="BL273" i="1"/>
  <c r="BK273" i="1"/>
  <c r="BJ273" i="1"/>
  <c r="BI273" i="1"/>
  <c r="BH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K273" i="1"/>
  <c r="AJ273" i="1"/>
  <c r="AF273" i="1"/>
  <c r="AE273" i="1"/>
  <c r="AD273" i="1"/>
  <c r="AC273" i="1"/>
  <c r="Y273" i="1"/>
  <c r="X273" i="1"/>
  <c r="W273" i="1"/>
  <c r="V273" i="1"/>
  <c r="U273" i="1"/>
  <c r="T273" i="1"/>
  <c r="P273" i="1"/>
  <c r="O273" i="1"/>
  <c r="N273" i="1"/>
  <c r="M273" i="1"/>
  <c r="L273" i="1"/>
  <c r="K273" i="1"/>
  <c r="G273" i="1"/>
  <c r="F273" i="1"/>
  <c r="E273" i="1"/>
  <c r="H273" i="1" s="1"/>
  <c r="D273" i="1"/>
  <c r="C273" i="1"/>
  <c r="CE272" i="1"/>
  <c r="BU272" i="1"/>
  <c r="BT272" i="1"/>
  <c r="BS272" i="1"/>
  <c r="BR272" i="1"/>
  <c r="BN272" i="1"/>
  <c r="BM272" i="1"/>
  <c r="BL272" i="1"/>
  <c r="BK272" i="1"/>
  <c r="BJ272" i="1"/>
  <c r="BI272" i="1"/>
  <c r="BH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K272" i="1"/>
  <c r="AJ272" i="1"/>
  <c r="AF272" i="1"/>
  <c r="AE272" i="1"/>
  <c r="AD272" i="1"/>
  <c r="AC272" i="1"/>
  <c r="Y272" i="1"/>
  <c r="X272" i="1"/>
  <c r="W272" i="1"/>
  <c r="V272" i="1"/>
  <c r="U272" i="1"/>
  <c r="T272" i="1"/>
  <c r="P272" i="1"/>
  <c r="O272" i="1"/>
  <c r="N272" i="1"/>
  <c r="M272" i="1"/>
  <c r="L272" i="1"/>
  <c r="K272" i="1"/>
  <c r="G272" i="1"/>
  <c r="F272" i="1"/>
  <c r="E272" i="1"/>
  <c r="D272" i="1"/>
  <c r="C272" i="1"/>
  <c r="CE271" i="1"/>
  <c r="BU271" i="1"/>
  <c r="BT271" i="1"/>
  <c r="BS271" i="1"/>
  <c r="BR271" i="1"/>
  <c r="BN271" i="1"/>
  <c r="BM271" i="1"/>
  <c r="BL271" i="1"/>
  <c r="BK271" i="1"/>
  <c r="BJ271" i="1"/>
  <c r="BI271" i="1"/>
  <c r="BH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K271" i="1"/>
  <c r="AJ271" i="1"/>
  <c r="AL271" i="1" s="1"/>
  <c r="AF271" i="1"/>
  <c r="AE271" i="1"/>
  <c r="AD271" i="1"/>
  <c r="AC271" i="1"/>
  <c r="Y271" i="1"/>
  <c r="X271" i="1"/>
  <c r="W271" i="1"/>
  <c r="V271" i="1"/>
  <c r="U271" i="1"/>
  <c r="T271" i="1"/>
  <c r="P271" i="1"/>
  <c r="O271" i="1"/>
  <c r="N271" i="1"/>
  <c r="M271" i="1"/>
  <c r="L271" i="1"/>
  <c r="K271" i="1"/>
  <c r="G271" i="1"/>
  <c r="F271" i="1"/>
  <c r="E271" i="1"/>
  <c r="D271" i="1"/>
  <c r="C271" i="1"/>
  <c r="CE270" i="1"/>
  <c r="BU270" i="1"/>
  <c r="BT270" i="1"/>
  <c r="BS270" i="1"/>
  <c r="BR270" i="1"/>
  <c r="BN270" i="1"/>
  <c r="BM270" i="1"/>
  <c r="BL270" i="1"/>
  <c r="BK270" i="1"/>
  <c r="BJ270" i="1"/>
  <c r="BI270" i="1"/>
  <c r="BH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K270" i="1"/>
  <c r="AJ270" i="1"/>
  <c r="AF270" i="1"/>
  <c r="AE270" i="1"/>
  <c r="AD270" i="1"/>
  <c r="AC270" i="1"/>
  <c r="Y270" i="1"/>
  <c r="X270" i="1"/>
  <c r="W270" i="1"/>
  <c r="V270" i="1"/>
  <c r="U270" i="1"/>
  <c r="T270" i="1"/>
  <c r="P270" i="1"/>
  <c r="O270" i="1"/>
  <c r="N270" i="1"/>
  <c r="M270" i="1"/>
  <c r="L270" i="1"/>
  <c r="K270" i="1"/>
  <c r="G270" i="1"/>
  <c r="F270" i="1"/>
  <c r="E270" i="1"/>
  <c r="D270" i="1"/>
  <c r="C270" i="1"/>
  <c r="CE269" i="1"/>
  <c r="BU269" i="1"/>
  <c r="BT269" i="1"/>
  <c r="BS269" i="1"/>
  <c r="BR269" i="1"/>
  <c r="BN269" i="1"/>
  <c r="BM269" i="1"/>
  <c r="BL269" i="1"/>
  <c r="BK269" i="1"/>
  <c r="BJ269" i="1"/>
  <c r="BI269" i="1"/>
  <c r="BH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K269" i="1"/>
  <c r="AJ269" i="1"/>
  <c r="AF269" i="1"/>
  <c r="AE269" i="1"/>
  <c r="AD269" i="1"/>
  <c r="AC269" i="1"/>
  <c r="Y269" i="1"/>
  <c r="X269" i="1"/>
  <c r="W269" i="1"/>
  <c r="V269" i="1"/>
  <c r="U269" i="1"/>
  <c r="T269" i="1"/>
  <c r="P269" i="1"/>
  <c r="O269" i="1"/>
  <c r="N269" i="1"/>
  <c r="M269" i="1"/>
  <c r="L269" i="1"/>
  <c r="K269" i="1"/>
  <c r="G269" i="1"/>
  <c r="F269" i="1"/>
  <c r="E269" i="1"/>
  <c r="D269" i="1"/>
  <c r="C269" i="1"/>
  <c r="CE268" i="1"/>
  <c r="BU268" i="1"/>
  <c r="BT268" i="1"/>
  <c r="BS268" i="1"/>
  <c r="BR268" i="1"/>
  <c r="BN268" i="1"/>
  <c r="BM268" i="1"/>
  <c r="BL268" i="1"/>
  <c r="BK268" i="1"/>
  <c r="BJ268" i="1"/>
  <c r="BI268" i="1"/>
  <c r="BH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K268" i="1"/>
  <c r="AJ268" i="1"/>
  <c r="AF268" i="1"/>
  <c r="AE268" i="1"/>
  <c r="AD268" i="1"/>
  <c r="AC268" i="1"/>
  <c r="Y268" i="1"/>
  <c r="X268" i="1"/>
  <c r="W268" i="1"/>
  <c r="V268" i="1"/>
  <c r="U268" i="1"/>
  <c r="T268" i="1"/>
  <c r="P268" i="1"/>
  <c r="O268" i="1"/>
  <c r="N268" i="1"/>
  <c r="M268" i="1"/>
  <c r="L268" i="1"/>
  <c r="K268" i="1"/>
  <c r="G268" i="1"/>
  <c r="F268" i="1"/>
  <c r="E268" i="1"/>
  <c r="D268" i="1"/>
  <c r="C268" i="1"/>
  <c r="CE267" i="1"/>
  <c r="BU267" i="1"/>
  <c r="BT267" i="1"/>
  <c r="BS267" i="1"/>
  <c r="BR267" i="1"/>
  <c r="BN267" i="1"/>
  <c r="BM267" i="1"/>
  <c r="BL267" i="1"/>
  <c r="BK267" i="1"/>
  <c r="BJ267" i="1"/>
  <c r="BI267" i="1"/>
  <c r="BH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K267" i="1"/>
  <c r="AJ267" i="1"/>
  <c r="AF267" i="1"/>
  <c r="AE267" i="1"/>
  <c r="AD267" i="1"/>
  <c r="AC267" i="1"/>
  <c r="Y267" i="1"/>
  <c r="X267" i="1"/>
  <c r="W267" i="1"/>
  <c r="V267" i="1"/>
  <c r="U267" i="1"/>
  <c r="T267" i="1"/>
  <c r="P267" i="1"/>
  <c r="O267" i="1"/>
  <c r="N267" i="1"/>
  <c r="M267" i="1"/>
  <c r="L267" i="1"/>
  <c r="K267" i="1"/>
  <c r="G267" i="1"/>
  <c r="F267" i="1"/>
  <c r="E267" i="1"/>
  <c r="D267" i="1"/>
  <c r="C267" i="1"/>
  <c r="CE266" i="1"/>
  <c r="BU266" i="1"/>
  <c r="BT266" i="1"/>
  <c r="BS266" i="1"/>
  <c r="BR266" i="1"/>
  <c r="BN266" i="1"/>
  <c r="BM266" i="1"/>
  <c r="BL266" i="1"/>
  <c r="BK266" i="1"/>
  <c r="BJ266" i="1"/>
  <c r="BI266" i="1"/>
  <c r="BH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K266" i="1"/>
  <c r="AJ266" i="1"/>
  <c r="AL266" i="1" s="1"/>
  <c r="AF266" i="1"/>
  <c r="AE266" i="1"/>
  <c r="AD266" i="1"/>
  <c r="AC266" i="1"/>
  <c r="Y266" i="1"/>
  <c r="X266" i="1"/>
  <c r="W266" i="1"/>
  <c r="V266" i="1"/>
  <c r="U266" i="1"/>
  <c r="T266" i="1"/>
  <c r="P266" i="1"/>
  <c r="O266" i="1"/>
  <c r="N266" i="1"/>
  <c r="M266" i="1"/>
  <c r="L266" i="1"/>
  <c r="K266" i="1"/>
  <c r="G266" i="1"/>
  <c r="F266" i="1"/>
  <c r="E266" i="1"/>
  <c r="D266" i="1"/>
  <c r="C266" i="1"/>
  <c r="CE265" i="1"/>
  <c r="BU265" i="1"/>
  <c r="BT265" i="1"/>
  <c r="BS265" i="1"/>
  <c r="BR265" i="1"/>
  <c r="BN265" i="1"/>
  <c r="BM265" i="1"/>
  <c r="BL265" i="1"/>
  <c r="BK265" i="1"/>
  <c r="BJ265" i="1"/>
  <c r="BI265" i="1"/>
  <c r="BH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K265" i="1"/>
  <c r="AJ265" i="1"/>
  <c r="AF265" i="1"/>
  <c r="AE265" i="1"/>
  <c r="AD265" i="1"/>
  <c r="AC265" i="1"/>
  <c r="Y265" i="1"/>
  <c r="X265" i="1"/>
  <c r="W265" i="1"/>
  <c r="V265" i="1"/>
  <c r="U265" i="1"/>
  <c r="T265" i="1"/>
  <c r="P265" i="1"/>
  <c r="O265" i="1"/>
  <c r="N265" i="1"/>
  <c r="M265" i="1"/>
  <c r="L265" i="1"/>
  <c r="K265" i="1"/>
  <c r="G265" i="1"/>
  <c r="F265" i="1"/>
  <c r="E265" i="1"/>
  <c r="H265" i="1" s="1"/>
  <c r="J265" i="1" s="1"/>
  <c r="D265" i="1"/>
  <c r="C265" i="1"/>
  <c r="CE264" i="1"/>
  <c r="CD264" i="1"/>
  <c r="BU264" i="1"/>
  <c r="BT264" i="1"/>
  <c r="BS264" i="1"/>
  <c r="BR264" i="1"/>
  <c r="BN264" i="1"/>
  <c r="BM264" i="1"/>
  <c r="BL264" i="1"/>
  <c r="BK264" i="1"/>
  <c r="BJ264" i="1"/>
  <c r="BI264" i="1"/>
  <c r="BH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K264" i="1"/>
  <c r="AJ264" i="1"/>
  <c r="AF264" i="1"/>
  <c r="AE264" i="1"/>
  <c r="AD264" i="1"/>
  <c r="AC264" i="1"/>
  <c r="Y264" i="1"/>
  <c r="X264" i="1"/>
  <c r="W264" i="1"/>
  <c r="V264" i="1"/>
  <c r="U264" i="1"/>
  <c r="T264" i="1"/>
  <c r="P264" i="1"/>
  <c r="O264" i="1"/>
  <c r="N264" i="1"/>
  <c r="M264" i="1"/>
  <c r="L264" i="1"/>
  <c r="K264" i="1"/>
  <c r="G264" i="1"/>
  <c r="F264" i="1"/>
  <c r="E264" i="1"/>
  <c r="D264" i="1"/>
  <c r="C264" i="1"/>
  <c r="CE263" i="1"/>
  <c r="BU263" i="1"/>
  <c r="BT263" i="1"/>
  <c r="BS263" i="1"/>
  <c r="BR263" i="1"/>
  <c r="BN263" i="1"/>
  <c r="BM263" i="1"/>
  <c r="BL263" i="1"/>
  <c r="BK263" i="1"/>
  <c r="BJ263" i="1"/>
  <c r="BI263" i="1"/>
  <c r="BH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K263" i="1"/>
  <c r="AJ263" i="1"/>
  <c r="AF263" i="1"/>
  <c r="AE263" i="1"/>
  <c r="AD263" i="1"/>
  <c r="AC263" i="1"/>
  <c r="Y263" i="1"/>
  <c r="X263" i="1"/>
  <c r="W263" i="1"/>
  <c r="V263" i="1"/>
  <c r="U263" i="1"/>
  <c r="T263" i="1"/>
  <c r="P263" i="1"/>
  <c r="O263" i="1"/>
  <c r="N263" i="1"/>
  <c r="M263" i="1"/>
  <c r="L263" i="1"/>
  <c r="K263" i="1"/>
  <c r="G263" i="1"/>
  <c r="F263" i="1"/>
  <c r="E263" i="1"/>
  <c r="D263" i="1"/>
  <c r="C263" i="1"/>
  <c r="CE262" i="1"/>
  <c r="BU262" i="1"/>
  <c r="BT262" i="1"/>
  <c r="BS262" i="1"/>
  <c r="BR262" i="1"/>
  <c r="BN262" i="1"/>
  <c r="BM262" i="1"/>
  <c r="BL262" i="1"/>
  <c r="BK262" i="1"/>
  <c r="BJ262" i="1"/>
  <c r="BI262" i="1"/>
  <c r="BH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K262" i="1"/>
  <c r="AJ262" i="1"/>
  <c r="AF262" i="1"/>
  <c r="AE262" i="1"/>
  <c r="AD262" i="1"/>
  <c r="AC262" i="1"/>
  <c r="Y262" i="1"/>
  <c r="X262" i="1"/>
  <c r="W262" i="1"/>
  <c r="V262" i="1"/>
  <c r="U262" i="1"/>
  <c r="T262" i="1"/>
  <c r="P262" i="1"/>
  <c r="O262" i="1"/>
  <c r="N262" i="1"/>
  <c r="M262" i="1"/>
  <c r="L262" i="1"/>
  <c r="K262" i="1"/>
  <c r="G262" i="1"/>
  <c r="F262" i="1"/>
  <c r="E262" i="1"/>
  <c r="D262" i="1"/>
  <c r="C262" i="1"/>
  <c r="CD262" i="1" s="1"/>
  <c r="CE261" i="1"/>
  <c r="CC261" i="1"/>
  <c r="BU261" i="1"/>
  <c r="BT261" i="1"/>
  <c r="BS261" i="1"/>
  <c r="BR261" i="1"/>
  <c r="BN261" i="1"/>
  <c r="BM261" i="1"/>
  <c r="BL261" i="1"/>
  <c r="BK261" i="1"/>
  <c r="BJ261" i="1"/>
  <c r="BI261" i="1"/>
  <c r="BH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K261" i="1"/>
  <c r="AL261" i="1" s="1"/>
  <c r="AJ261" i="1"/>
  <c r="AF261" i="1"/>
  <c r="AE261" i="1"/>
  <c r="AD261" i="1"/>
  <c r="AC261" i="1"/>
  <c r="Y261" i="1"/>
  <c r="X261" i="1"/>
  <c r="W261" i="1"/>
  <c r="V261" i="1"/>
  <c r="U261" i="1"/>
  <c r="T261" i="1"/>
  <c r="P261" i="1"/>
  <c r="O261" i="1"/>
  <c r="N261" i="1"/>
  <c r="M261" i="1"/>
  <c r="L261" i="1"/>
  <c r="K261" i="1"/>
  <c r="G261" i="1"/>
  <c r="F261" i="1"/>
  <c r="E261" i="1"/>
  <c r="D261" i="1"/>
  <c r="C261" i="1"/>
  <c r="CE260" i="1"/>
  <c r="BU260" i="1"/>
  <c r="BT260" i="1"/>
  <c r="BS260" i="1"/>
  <c r="BR260" i="1"/>
  <c r="BN260" i="1"/>
  <c r="BM260" i="1"/>
  <c r="BL260" i="1"/>
  <c r="BK260" i="1"/>
  <c r="BJ260" i="1"/>
  <c r="BI260" i="1"/>
  <c r="BH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K260" i="1"/>
  <c r="AJ260" i="1"/>
  <c r="AF260" i="1"/>
  <c r="AE260" i="1"/>
  <c r="AD260" i="1"/>
  <c r="AC260" i="1"/>
  <c r="Y260" i="1"/>
  <c r="X260" i="1"/>
  <c r="W260" i="1"/>
  <c r="V260" i="1"/>
  <c r="U260" i="1"/>
  <c r="T260" i="1"/>
  <c r="P260" i="1"/>
  <c r="O260" i="1"/>
  <c r="N260" i="1"/>
  <c r="M260" i="1"/>
  <c r="L260" i="1"/>
  <c r="K260" i="1"/>
  <c r="G260" i="1"/>
  <c r="F260" i="1"/>
  <c r="E260" i="1"/>
  <c r="D260" i="1"/>
  <c r="C260" i="1"/>
  <c r="CE259" i="1"/>
  <c r="BU259" i="1"/>
  <c r="BT259" i="1"/>
  <c r="BS259" i="1"/>
  <c r="BR259" i="1"/>
  <c r="BN259" i="1"/>
  <c r="BM259" i="1"/>
  <c r="BL259" i="1"/>
  <c r="BK259" i="1"/>
  <c r="BJ259" i="1"/>
  <c r="BI259" i="1"/>
  <c r="BH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K259" i="1"/>
  <c r="AJ259" i="1"/>
  <c r="AF259" i="1"/>
  <c r="AE259" i="1"/>
  <c r="AD259" i="1"/>
  <c r="AC259" i="1"/>
  <c r="Y259" i="1"/>
  <c r="X259" i="1"/>
  <c r="W259" i="1"/>
  <c r="V259" i="1"/>
  <c r="U259" i="1"/>
  <c r="T259" i="1"/>
  <c r="P259" i="1"/>
  <c r="O259" i="1"/>
  <c r="N259" i="1"/>
  <c r="M259" i="1"/>
  <c r="L259" i="1"/>
  <c r="K259" i="1"/>
  <c r="G259" i="1"/>
  <c r="F259" i="1"/>
  <c r="E259" i="1"/>
  <c r="D259" i="1"/>
  <c r="C259" i="1"/>
  <c r="CE258" i="1"/>
  <c r="BU258" i="1"/>
  <c r="BT258" i="1"/>
  <c r="BS258" i="1"/>
  <c r="BR258" i="1"/>
  <c r="BN258" i="1"/>
  <c r="BM258" i="1"/>
  <c r="BL258" i="1"/>
  <c r="BK258" i="1"/>
  <c r="BJ258" i="1"/>
  <c r="BI258" i="1"/>
  <c r="BH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K258" i="1"/>
  <c r="AL258" i="1" s="1"/>
  <c r="AM258" i="1" s="1"/>
  <c r="AJ258" i="1"/>
  <c r="AF258" i="1"/>
  <c r="AE258" i="1"/>
  <c r="AD258" i="1"/>
  <c r="AC258" i="1"/>
  <c r="Y258" i="1"/>
  <c r="X258" i="1"/>
  <c r="W258" i="1"/>
  <c r="V258" i="1"/>
  <c r="U258" i="1"/>
  <c r="T258" i="1"/>
  <c r="P258" i="1"/>
  <c r="O258" i="1"/>
  <c r="N258" i="1"/>
  <c r="M258" i="1"/>
  <c r="L258" i="1"/>
  <c r="K258" i="1"/>
  <c r="G258" i="1"/>
  <c r="F258" i="1"/>
  <c r="E258" i="1"/>
  <c r="D258" i="1"/>
  <c r="CC258" i="1" s="1"/>
  <c r="C258" i="1"/>
  <c r="CE257" i="1"/>
  <c r="CG257" i="1" s="1"/>
  <c r="BU257" i="1"/>
  <c r="BT257" i="1"/>
  <c r="BS257" i="1"/>
  <c r="BR257" i="1"/>
  <c r="BN257" i="1"/>
  <c r="BM257" i="1"/>
  <c r="BL257" i="1"/>
  <c r="BK257" i="1"/>
  <c r="BJ257" i="1"/>
  <c r="BI257" i="1"/>
  <c r="BH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K257" i="1"/>
  <c r="AJ257" i="1"/>
  <c r="AF257" i="1"/>
  <c r="AE257" i="1"/>
  <c r="AD257" i="1"/>
  <c r="AC257" i="1"/>
  <c r="Y257" i="1"/>
  <c r="X257" i="1"/>
  <c r="W257" i="1"/>
  <c r="V257" i="1"/>
  <c r="U257" i="1"/>
  <c r="T257" i="1"/>
  <c r="P257" i="1"/>
  <c r="O257" i="1"/>
  <c r="N257" i="1"/>
  <c r="M257" i="1"/>
  <c r="L257" i="1"/>
  <c r="K257" i="1"/>
  <c r="G257" i="1"/>
  <c r="F257" i="1"/>
  <c r="E257" i="1"/>
  <c r="D257" i="1"/>
  <c r="C257" i="1"/>
  <c r="CE256" i="1"/>
  <c r="BU256" i="1"/>
  <c r="BT256" i="1"/>
  <c r="BS256" i="1"/>
  <c r="BR256" i="1"/>
  <c r="BN256" i="1"/>
  <c r="BM256" i="1"/>
  <c r="BL256" i="1"/>
  <c r="BK256" i="1"/>
  <c r="BJ256" i="1"/>
  <c r="BI256" i="1"/>
  <c r="BH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K256" i="1"/>
  <c r="AJ256" i="1"/>
  <c r="AF256" i="1"/>
  <c r="AE256" i="1"/>
  <c r="AD256" i="1"/>
  <c r="AC256" i="1"/>
  <c r="Y256" i="1"/>
  <c r="X256" i="1"/>
  <c r="W256" i="1"/>
  <c r="V256" i="1"/>
  <c r="U256" i="1"/>
  <c r="T256" i="1"/>
  <c r="P256" i="1"/>
  <c r="O256" i="1"/>
  <c r="N256" i="1"/>
  <c r="M256" i="1"/>
  <c r="L256" i="1"/>
  <c r="K256" i="1"/>
  <c r="G256" i="1"/>
  <c r="F256" i="1"/>
  <c r="E256" i="1"/>
  <c r="D256" i="1"/>
  <c r="C256" i="1"/>
  <c r="CG256" i="1" s="1"/>
  <c r="CE255" i="1"/>
  <c r="BU255" i="1"/>
  <c r="BT255" i="1"/>
  <c r="BS255" i="1"/>
  <c r="BR255" i="1"/>
  <c r="BN255" i="1"/>
  <c r="BM255" i="1"/>
  <c r="BL255" i="1"/>
  <c r="BK255" i="1"/>
  <c r="BJ255" i="1"/>
  <c r="BI255" i="1"/>
  <c r="BH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K255" i="1"/>
  <c r="AJ255" i="1"/>
  <c r="AF255" i="1"/>
  <c r="AE255" i="1"/>
  <c r="AD255" i="1"/>
  <c r="AC255" i="1"/>
  <c r="Y255" i="1"/>
  <c r="X255" i="1"/>
  <c r="W255" i="1"/>
  <c r="V255" i="1"/>
  <c r="U255" i="1"/>
  <c r="T255" i="1"/>
  <c r="P255" i="1"/>
  <c r="O255" i="1"/>
  <c r="N255" i="1"/>
  <c r="M255" i="1"/>
  <c r="L255" i="1"/>
  <c r="K255" i="1"/>
  <c r="G255" i="1"/>
  <c r="F255" i="1"/>
  <c r="E255" i="1"/>
  <c r="D255" i="1"/>
  <c r="C255" i="1"/>
  <c r="CE254" i="1"/>
  <c r="BU254" i="1"/>
  <c r="BT254" i="1"/>
  <c r="BS254" i="1"/>
  <c r="BR254" i="1"/>
  <c r="BN254" i="1"/>
  <c r="BM254" i="1"/>
  <c r="BL254" i="1"/>
  <c r="BK254" i="1"/>
  <c r="BJ254" i="1"/>
  <c r="BI254" i="1"/>
  <c r="BH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K254" i="1"/>
  <c r="AJ254" i="1"/>
  <c r="AF254" i="1"/>
  <c r="AE254" i="1"/>
  <c r="AD254" i="1"/>
  <c r="AC254" i="1"/>
  <c r="Y254" i="1"/>
  <c r="X254" i="1"/>
  <c r="W254" i="1"/>
  <c r="V254" i="1"/>
  <c r="U254" i="1"/>
  <c r="T254" i="1"/>
  <c r="P254" i="1"/>
  <c r="O254" i="1"/>
  <c r="N254" i="1"/>
  <c r="M254" i="1"/>
  <c r="L254" i="1"/>
  <c r="K254" i="1"/>
  <c r="G254" i="1"/>
  <c r="F254" i="1"/>
  <c r="E254" i="1"/>
  <c r="D254" i="1"/>
  <c r="C254" i="1"/>
  <c r="CE253" i="1"/>
  <c r="BU253" i="1"/>
  <c r="BT253" i="1"/>
  <c r="BS253" i="1"/>
  <c r="BR253" i="1"/>
  <c r="BN253" i="1"/>
  <c r="BM253" i="1"/>
  <c r="BL253" i="1"/>
  <c r="BK253" i="1"/>
  <c r="BJ253" i="1"/>
  <c r="BI253" i="1"/>
  <c r="BH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K253" i="1"/>
  <c r="AJ253" i="1"/>
  <c r="AF253" i="1"/>
  <c r="AE253" i="1"/>
  <c r="AD253" i="1"/>
  <c r="AC253" i="1"/>
  <c r="Y253" i="1"/>
  <c r="X253" i="1"/>
  <c r="W253" i="1"/>
  <c r="V253" i="1"/>
  <c r="U253" i="1"/>
  <c r="T253" i="1"/>
  <c r="P253" i="1"/>
  <c r="O253" i="1"/>
  <c r="N253" i="1"/>
  <c r="M253" i="1"/>
  <c r="L253" i="1"/>
  <c r="K253" i="1"/>
  <c r="G253" i="1"/>
  <c r="F253" i="1"/>
  <c r="E253" i="1"/>
  <c r="D253" i="1"/>
  <c r="C253" i="1"/>
  <c r="CD253" i="1" s="1"/>
  <c r="CE252" i="1"/>
  <c r="BU252" i="1"/>
  <c r="BT252" i="1"/>
  <c r="BS252" i="1"/>
  <c r="BR252" i="1"/>
  <c r="BN252" i="1"/>
  <c r="BM252" i="1"/>
  <c r="BL252" i="1"/>
  <c r="BK252" i="1"/>
  <c r="BJ252" i="1"/>
  <c r="BI252" i="1"/>
  <c r="BH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K252" i="1"/>
  <c r="AJ252" i="1"/>
  <c r="AF252" i="1"/>
  <c r="AE252" i="1"/>
  <c r="AD252" i="1"/>
  <c r="AC252" i="1"/>
  <c r="Y252" i="1"/>
  <c r="X252" i="1"/>
  <c r="W252" i="1"/>
  <c r="V252" i="1"/>
  <c r="U252" i="1"/>
  <c r="T252" i="1"/>
  <c r="P252" i="1"/>
  <c r="O252" i="1"/>
  <c r="N252" i="1"/>
  <c r="M252" i="1"/>
  <c r="L252" i="1"/>
  <c r="K252" i="1"/>
  <c r="G252" i="1"/>
  <c r="F252" i="1"/>
  <c r="E252" i="1"/>
  <c r="D252" i="1"/>
  <c r="CF252" i="1" s="1"/>
  <c r="C252" i="1"/>
  <c r="CG252" i="1" s="1"/>
  <c r="CE251" i="1"/>
  <c r="BU251" i="1"/>
  <c r="BT251" i="1"/>
  <c r="BS251" i="1"/>
  <c r="BR251" i="1"/>
  <c r="BN251" i="1"/>
  <c r="BM251" i="1"/>
  <c r="BL251" i="1"/>
  <c r="BK251" i="1"/>
  <c r="BJ251" i="1"/>
  <c r="BI251" i="1"/>
  <c r="BH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K251" i="1"/>
  <c r="AJ251" i="1"/>
  <c r="AF251" i="1"/>
  <c r="AE251" i="1"/>
  <c r="AD251" i="1"/>
  <c r="AC251" i="1"/>
  <c r="Y251" i="1"/>
  <c r="X251" i="1"/>
  <c r="W251" i="1"/>
  <c r="V251" i="1"/>
  <c r="U251" i="1"/>
  <c r="T251" i="1"/>
  <c r="P251" i="1"/>
  <c r="O251" i="1"/>
  <c r="N251" i="1"/>
  <c r="M251" i="1"/>
  <c r="L251" i="1"/>
  <c r="K251" i="1"/>
  <c r="G251" i="1"/>
  <c r="F251" i="1"/>
  <c r="E251" i="1"/>
  <c r="D251" i="1"/>
  <c r="C251" i="1"/>
  <c r="CE250" i="1"/>
  <c r="BU250" i="1"/>
  <c r="BT250" i="1"/>
  <c r="BS250" i="1"/>
  <c r="BR250" i="1"/>
  <c r="BN250" i="1"/>
  <c r="BM250" i="1"/>
  <c r="BL250" i="1"/>
  <c r="BK250" i="1"/>
  <c r="BJ250" i="1"/>
  <c r="BI250" i="1"/>
  <c r="BH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K250" i="1"/>
  <c r="AJ250" i="1"/>
  <c r="AL250" i="1" s="1"/>
  <c r="AM250" i="1" s="1"/>
  <c r="AF250" i="1"/>
  <c r="AE250" i="1"/>
  <c r="AD250" i="1"/>
  <c r="AC250" i="1"/>
  <c r="Y250" i="1"/>
  <c r="X250" i="1"/>
  <c r="W250" i="1"/>
  <c r="V250" i="1"/>
  <c r="U250" i="1"/>
  <c r="T250" i="1"/>
  <c r="P250" i="1"/>
  <c r="O250" i="1"/>
  <c r="N250" i="1"/>
  <c r="M250" i="1"/>
  <c r="L250" i="1"/>
  <c r="K250" i="1"/>
  <c r="G250" i="1"/>
  <c r="F250" i="1"/>
  <c r="E250" i="1"/>
  <c r="D250" i="1"/>
  <c r="C250" i="1"/>
  <c r="CE249" i="1"/>
  <c r="CG249" i="1" s="1"/>
  <c r="BU249" i="1"/>
  <c r="BT249" i="1"/>
  <c r="BS249" i="1"/>
  <c r="BR249" i="1"/>
  <c r="BN249" i="1"/>
  <c r="BM249" i="1"/>
  <c r="BL249" i="1"/>
  <c r="BK249" i="1"/>
  <c r="BJ249" i="1"/>
  <c r="BI249" i="1"/>
  <c r="BH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K249" i="1"/>
  <c r="AJ249" i="1"/>
  <c r="AF249" i="1"/>
  <c r="AE249" i="1"/>
  <c r="AD249" i="1"/>
  <c r="AC249" i="1"/>
  <c r="Y249" i="1"/>
  <c r="X249" i="1"/>
  <c r="W249" i="1"/>
  <c r="V249" i="1"/>
  <c r="U249" i="1"/>
  <c r="T249" i="1"/>
  <c r="P249" i="1"/>
  <c r="O249" i="1"/>
  <c r="N249" i="1"/>
  <c r="M249" i="1"/>
  <c r="L249" i="1"/>
  <c r="K249" i="1"/>
  <c r="G249" i="1"/>
  <c r="F249" i="1"/>
  <c r="E249" i="1"/>
  <c r="D249" i="1"/>
  <c r="C249" i="1"/>
  <c r="P248" i="1"/>
  <c r="O248" i="1"/>
  <c r="N248" i="1"/>
  <c r="M248" i="1"/>
  <c r="L248" i="1"/>
  <c r="K248" i="1"/>
  <c r="P247" i="1"/>
  <c r="O247" i="1"/>
  <c r="N247" i="1"/>
  <c r="M247" i="1"/>
  <c r="L247" i="1"/>
  <c r="K247" i="1"/>
  <c r="CE246" i="1"/>
  <c r="BU246" i="1"/>
  <c r="BT246" i="1"/>
  <c r="BS246" i="1"/>
  <c r="BR246" i="1"/>
  <c r="BN246" i="1"/>
  <c r="BM246" i="1"/>
  <c r="BL246" i="1"/>
  <c r="BK246" i="1"/>
  <c r="BJ246" i="1"/>
  <c r="BI246" i="1"/>
  <c r="BH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K246" i="1"/>
  <c r="AJ246" i="1"/>
  <c r="AF246" i="1"/>
  <c r="AE246" i="1"/>
  <c r="AD246" i="1"/>
  <c r="AC246" i="1"/>
  <c r="Y246" i="1"/>
  <c r="X246" i="1"/>
  <c r="W246" i="1"/>
  <c r="V246" i="1"/>
  <c r="U246" i="1"/>
  <c r="T246" i="1"/>
  <c r="P246" i="1"/>
  <c r="O246" i="1"/>
  <c r="N246" i="1"/>
  <c r="M246" i="1"/>
  <c r="L246" i="1"/>
  <c r="K246" i="1"/>
  <c r="G246" i="1"/>
  <c r="F246" i="1"/>
  <c r="H246" i="1" s="1"/>
  <c r="E246" i="1"/>
  <c r="D246" i="1"/>
  <c r="C246" i="1"/>
  <c r="CE245" i="1"/>
  <c r="BU245" i="1"/>
  <c r="BT245" i="1"/>
  <c r="BS245" i="1"/>
  <c r="BR245" i="1"/>
  <c r="BN245" i="1"/>
  <c r="BM245" i="1"/>
  <c r="BL245" i="1"/>
  <c r="BK245" i="1"/>
  <c r="BJ245" i="1"/>
  <c r="BI245" i="1"/>
  <c r="BH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K245" i="1"/>
  <c r="AJ245" i="1"/>
  <c r="AF245" i="1"/>
  <c r="AE245" i="1"/>
  <c r="AD245" i="1"/>
  <c r="AC245" i="1"/>
  <c r="Y245" i="1"/>
  <c r="X245" i="1"/>
  <c r="W245" i="1"/>
  <c r="V245" i="1"/>
  <c r="U245" i="1"/>
  <c r="T245" i="1"/>
  <c r="P245" i="1"/>
  <c r="O245" i="1"/>
  <c r="N245" i="1"/>
  <c r="M245" i="1"/>
  <c r="L245" i="1"/>
  <c r="K245" i="1"/>
  <c r="G245" i="1"/>
  <c r="F245" i="1"/>
  <c r="E245" i="1"/>
  <c r="D245" i="1"/>
  <c r="C245" i="1"/>
  <c r="CE244" i="1"/>
  <c r="BU244" i="1"/>
  <c r="BT244" i="1"/>
  <c r="BS244" i="1"/>
  <c r="BR244" i="1"/>
  <c r="BN244" i="1"/>
  <c r="BM244" i="1"/>
  <c r="BL244" i="1"/>
  <c r="BK244" i="1"/>
  <c r="BJ244" i="1"/>
  <c r="BI244" i="1"/>
  <c r="BH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K244" i="1"/>
  <c r="AJ244" i="1"/>
  <c r="AF244" i="1"/>
  <c r="AE244" i="1"/>
  <c r="AD244" i="1"/>
  <c r="AC244" i="1"/>
  <c r="Y244" i="1"/>
  <c r="X244" i="1"/>
  <c r="W244" i="1"/>
  <c r="V244" i="1"/>
  <c r="U244" i="1"/>
  <c r="T244" i="1"/>
  <c r="P244" i="1"/>
  <c r="O244" i="1"/>
  <c r="N244" i="1"/>
  <c r="M244" i="1"/>
  <c r="L244" i="1"/>
  <c r="K244" i="1"/>
  <c r="G244" i="1"/>
  <c r="F244" i="1"/>
  <c r="E244" i="1"/>
  <c r="D244" i="1"/>
  <c r="C244" i="1"/>
  <c r="CE243" i="1"/>
  <c r="BU243" i="1"/>
  <c r="BT243" i="1"/>
  <c r="BS243" i="1"/>
  <c r="BR243" i="1"/>
  <c r="BN243" i="1"/>
  <c r="BM243" i="1"/>
  <c r="BL243" i="1"/>
  <c r="BK243" i="1"/>
  <c r="BJ243" i="1"/>
  <c r="BI243" i="1"/>
  <c r="BH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K243" i="1"/>
  <c r="AL243" i="1" s="1"/>
  <c r="AJ243" i="1"/>
  <c r="AF243" i="1"/>
  <c r="AE243" i="1"/>
  <c r="AD243" i="1"/>
  <c r="AC243" i="1"/>
  <c r="Y243" i="1"/>
  <c r="X243" i="1"/>
  <c r="W243" i="1"/>
  <c r="V243" i="1"/>
  <c r="U243" i="1"/>
  <c r="T243" i="1"/>
  <c r="P243" i="1"/>
  <c r="O243" i="1"/>
  <c r="N243" i="1"/>
  <c r="M243" i="1"/>
  <c r="L243" i="1"/>
  <c r="K243" i="1"/>
  <c r="G243" i="1"/>
  <c r="F243" i="1"/>
  <c r="E243" i="1"/>
  <c r="D243" i="1"/>
  <c r="C243" i="1"/>
  <c r="CE242" i="1"/>
  <c r="BU242" i="1"/>
  <c r="BT242" i="1"/>
  <c r="BS242" i="1"/>
  <c r="BR242" i="1"/>
  <c r="BN242" i="1"/>
  <c r="BM242" i="1"/>
  <c r="BL242" i="1"/>
  <c r="BK242" i="1"/>
  <c r="BJ242" i="1"/>
  <c r="BI242" i="1"/>
  <c r="BH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K242" i="1"/>
  <c r="AJ242" i="1"/>
  <c r="AL242" i="1" s="1"/>
  <c r="AF242" i="1"/>
  <c r="AE242" i="1"/>
  <c r="AD242" i="1"/>
  <c r="AC242" i="1"/>
  <c r="Y242" i="1"/>
  <c r="X242" i="1"/>
  <c r="W242" i="1"/>
  <c r="V242" i="1"/>
  <c r="U242" i="1"/>
  <c r="T242" i="1"/>
  <c r="P242" i="1"/>
  <c r="O242" i="1"/>
  <c r="N242" i="1"/>
  <c r="M242" i="1"/>
  <c r="L242" i="1"/>
  <c r="K242" i="1"/>
  <c r="G242" i="1"/>
  <c r="F242" i="1"/>
  <c r="E242" i="1"/>
  <c r="D242" i="1"/>
  <c r="C242" i="1"/>
  <c r="CE241" i="1"/>
  <c r="BU241" i="1"/>
  <c r="BT241" i="1"/>
  <c r="BS241" i="1"/>
  <c r="BR241" i="1"/>
  <c r="BN241" i="1"/>
  <c r="BM241" i="1"/>
  <c r="BL241" i="1"/>
  <c r="BK241" i="1"/>
  <c r="BJ241" i="1"/>
  <c r="BI241" i="1"/>
  <c r="BH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K241" i="1"/>
  <c r="AJ241" i="1"/>
  <c r="AF241" i="1"/>
  <c r="AE241" i="1"/>
  <c r="AD241" i="1"/>
  <c r="AC241" i="1"/>
  <c r="Y241" i="1"/>
  <c r="X241" i="1"/>
  <c r="W241" i="1"/>
  <c r="V241" i="1"/>
  <c r="U241" i="1"/>
  <c r="T241" i="1"/>
  <c r="P241" i="1"/>
  <c r="O241" i="1"/>
  <c r="N241" i="1"/>
  <c r="M241" i="1"/>
  <c r="L241" i="1"/>
  <c r="K241" i="1"/>
  <c r="G241" i="1"/>
  <c r="F241" i="1"/>
  <c r="E241" i="1"/>
  <c r="D241" i="1"/>
  <c r="C241" i="1"/>
  <c r="CE240" i="1"/>
  <c r="BU240" i="1"/>
  <c r="BT240" i="1"/>
  <c r="BS240" i="1"/>
  <c r="BR240" i="1"/>
  <c r="BN240" i="1"/>
  <c r="BM240" i="1"/>
  <c r="BL240" i="1"/>
  <c r="BK240" i="1"/>
  <c r="BJ240" i="1"/>
  <c r="BI240" i="1"/>
  <c r="BH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K240" i="1"/>
  <c r="AJ240" i="1"/>
  <c r="AL240" i="1" s="1"/>
  <c r="AF240" i="1"/>
  <c r="AE240" i="1"/>
  <c r="AD240" i="1"/>
  <c r="AC240" i="1"/>
  <c r="Y240" i="1"/>
  <c r="X240" i="1"/>
  <c r="W240" i="1"/>
  <c r="V240" i="1"/>
  <c r="U240" i="1"/>
  <c r="T240" i="1"/>
  <c r="P240" i="1"/>
  <c r="O240" i="1"/>
  <c r="N240" i="1"/>
  <c r="M240" i="1"/>
  <c r="L240" i="1"/>
  <c r="K240" i="1"/>
  <c r="G240" i="1"/>
  <c r="F240" i="1"/>
  <c r="E240" i="1"/>
  <c r="D240" i="1"/>
  <c r="C240" i="1"/>
  <c r="CE239" i="1"/>
  <c r="CG239" i="1" s="1"/>
  <c r="BU239" i="1"/>
  <c r="BT239" i="1"/>
  <c r="BS239" i="1"/>
  <c r="BR239" i="1"/>
  <c r="BN239" i="1"/>
  <c r="BM239" i="1"/>
  <c r="BL239" i="1"/>
  <c r="BK239" i="1"/>
  <c r="BJ239" i="1"/>
  <c r="BI239" i="1"/>
  <c r="BH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K239" i="1"/>
  <c r="AJ239" i="1"/>
  <c r="AF239" i="1"/>
  <c r="AE239" i="1"/>
  <c r="AD239" i="1"/>
  <c r="AC239" i="1"/>
  <c r="Y239" i="1"/>
  <c r="X239" i="1"/>
  <c r="W239" i="1"/>
  <c r="V239" i="1"/>
  <c r="U239" i="1"/>
  <c r="T239" i="1"/>
  <c r="P239" i="1"/>
  <c r="O239" i="1"/>
  <c r="N239" i="1"/>
  <c r="M239" i="1"/>
  <c r="L239" i="1"/>
  <c r="K239" i="1"/>
  <c r="G239" i="1"/>
  <c r="F239" i="1"/>
  <c r="E239" i="1"/>
  <c r="D239" i="1"/>
  <c r="C239" i="1"/>
  <c r="CE238" i="1"/>
  <c r="BU238" i="1"/>
  <c r="BT238" i="1"/>
  <c r="BS238" i="1"/>
  <c r="BR238" i="1"/>
  <c r="BN238" i="1"/>
  <c r="BM238" i="1"/>
  <c r="BL238" i="1"/>
  <c r="BK238" i="1"/>
  <c r="BJ238" i="1"/>
  <c r="BI238" i="1"/>
  <c r="BH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K238" i="1"/>
  <c r="AJ238" i="1"/>
  <c r="AF238" i="1"/>
  <c r="AE238" i="1"/>
  <c r="AD238" i="1"/>
  <c r="AC238" i="1"/>
  <c r="Y238" i="1"/>
  <c r="X238" i="1"/>
  <c r="W238" i="1"/>
  <c r="V238" i="1"/>
  <c r="U238" i="1"/>
  <c r="T238" i="1"/>
  <c r="P238" i="1"/>
  <c r="O238" i="1"/>
  <c r="N238" i="1"/>
  <c r="M238" i="1"/>
  <c r="L238" i="1"/>
  <c r="K238" i="1"/>
  <c r="G238" i="1"/>
  <c r="F238" i="1"/>
  <c r="E238" i="1"/>
  <c r="D238" i="1"/>
  <c r="C238" i="1"/>
  <c r="CE237" i="1"/>
  <c r="BU237" i="1"/>
  <c r="BT237" i="1"/>
  <c r="BS237" i="1"/>
  <c r="BR237" i="1"/>
  <c r="BN237" i="1"/>
  <c r="BM237" i="1"/>
  <c r="BL237" i="1"/>
  <c r="BK237" i="1"/>
  <c r="BJ237" i="1"/>
  <c r="BI237" i="1"/>
  <c r="BH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K237" i="1"/>
  <c r="AJ237" i="1"/>
  <c r="AF237" i="1"/>
  <c r="AE237" i="1"/>
  <c r="AD237" i="1"/>
  <c r="AC237" i="1"/>
  <c r="Y237" i="1"/>
  <c r="X237" i="1"/>
  <c r="W237" i="1"/>
  <c r="V237" i="1"/>
  <c r="U237" i="1"/>
  <c r="T237" i="1"/>
  <c r="P237" i="1"/>
  <c r="O237" i="1"/>
  <c r="N237" i="1"/>
  <c r="M237" i="1"/>
  <c r="L237" i="1"/>
  <c r="K237" i="1"/>
  <c r="G237" i="1"/>
  <c r="F237" i="1"/>
  <c r="E237" i="1"/>
  <c r="D237" i="1"/>
  <c r="C237" i="1"/>
  <c r="CE236" i="1"/>
  <c r="BU236" i="1"/>
  <c r="BT236" i="1"/>
  <c r="BS236" i="1"/>
  <c r="BR236" i="1"/>
  <c r="BN236" i="1"/>
  <c r="BM236" i="1"/>
  <c r="BL236" i="1"/>
  <c r="BK236" i="1"/>
  <c r="BJ236" i="1"/>
  <c r="BI236" i="1"/>
  <c r="BH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L236" i="1"/>
  <c r="AN236" i="1" s="1"/>
  <c r="AK236" i="1"/>
  <c r="AJ236" i="1"/>
  <c r="AF236" i="1"/>
  <c r="AE236" i="1"/>
  <c r="AD236" i="1"/>
  <c r="AC236" i="1"/>
  <c r="Y236" i="1"/>
  <c r="X236" i="1"/>
  <c r="W236" i="1"/>
  <c r="V236" i="1"/>
  <c r="U236" i="1"/>
  <c r="T236" i="1"/>
  <c r="P236" i="1"/>
  <c r="O236" i="1"/>
  <c r="N236" i="1"/>
  <c r="M236" i="1"/>
  <c r="L236" i="1"/>
  <c r="K236" i="1"/>
  <c r="G236" i="1"/>
  <c r="F236" i="1"/>
  <c r="E236" i="1"/>
  <c r="D236" i="1"/>
  <c r="C236" i="1"/>
  <c r="CE235" i="1"/>
  <c r="CF235" i="1" s="1"/>
  <c r="BU235" i="1"/>
  <c r="BT235" i="1"/>
  <c r="BT302" i="1" s="1"/>
  <c r="BS235" i="1"/>
  <c r="BR235" i="1"/>
  <c r="BN235" i="1"/>
  <c r="BM235" i="1"/>
  <c r="BM302" i="1" s="1"/>
  <c r="BL235" i="1"/>
  <c r="BK235" i="1"/>
  <c r="BJ235" i="1"/>
  <c r="BI235" i="1"/>
  <c r="BI302" i="1" s="1"/>
  <c r="BH235" i="1"/>
  <c r="BD235" i="1"/>
  <c r="BC235" i="1"/>
  <c r="BB235" i="1"/>
  <c r="BB302" i="1" s="1"/>
  <c r="BA235" i="1"/>
  <c r="AZ235" i="1"/>
  <c r="AY235" i="1"/>
  <c r="AX235" i="1"/>
  <c r="AX302" i="1" s="1"/>
  <c r="AW235" i="1"/>
  <c r="AV235" i="1"/>
  <c r="AU235" i="1"/>
  <c r="AT235" i="1"/>
  <c r="AT302" i="1" s="1"/>
  <c r="AS235" i="1"/>
  <c r="AR235" i="1"/>
  <c r="AQ235" i="1"/>
  <c r="AP235" i="1"/>
  <c r="AP302" i="1" s="1"/>
  <c r="AO235" i="1"/>
  <c r="AK235" i="1"/>
  <c r="AJ235" i="1"/>
  <c r="AF235" i="1"/>
  <c r="AF302" i="1" s="1"/>
  <c r="AE235" i="1"/>
  <c r="AD235" i="1"/>
  <c r="AC235" i="1"/>
  <c r="Y235" i="1"/>
  <c r="Y302" i="1" s="1"/>
  <c r="X235" i="1"/>
  <c r="W235" i="1"/>
  <c r="V235" i="1"/>
  <c r="U235" i="1"/>
  <c r="U302" i="1" s="1"/>
  <c r="T235" i="1"/>
  <c r="P235" i="1"/>
  <c r="O235" i="1"/>
  <c r="N235" i="1"/>
  <c r="N302" i="1" s="1"/>
  <c r="M235" i="1"/>
  <c r="L235" i="1"/>
  <c r="K235" i="1"/>
  <c r="G235" i="1"/>
  <c r="F235" i="1"/>
  <c r="E235" i="1"/>
  <c r="D235" i="1"/>
  <c r="C235" i="1"/>
  <c r="A231" i="1"/>
  <c r="CE230" i="1"/>
  <c r="BU230" i="1"/>
  <c r="BT230" i="1"/>
  <c r="BS230" i="1"/>
  <c r="BR230" i="1"/>
  <c r="BN230" i="1"/>
  <c r="BM230" i="1"/>
  <c r="BL230" i="1"/>
  <c r="BK230" i="1"/>
  <c r="BJ230" i="1"/>
  <c r="BI230" i="1"/>
  <c r="BH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K230" i="1"/>
  <c r="AJ230" i="1"/>
  <c r="AF230" i="1"/>
  <c r="AE230" i="1"/>
  <c r="AD230" i="1"/>
  <c r="AC230" i="1"/>
  <c r="Y230" i="1"/>
  <c r="X230" i="1"/>
  <c r="W230" i="1"/>
  <c r="V230" i="1"/>
  <c r="U230" i="1"/>
  <c r="T230" i="1"/>
  <c r="P230" i="1"/>
  <c r="O230" i="1"/>
  <c r="N230" i="1"/>
  <c r="M230" i="1"/>
  <c r="L230" i="1"/>
  <c r="K230" i="1"/>
  <c r="G230" i="1"/>
  <c r="F230" i="1"/>
  <c r="E230" i="1"/>
  <c r="D230" i="1"/>
  <c r="C230" i="1"/>
  <c r="CG230" i="1" s="1"/>
  <c r="CE229" i="1"/>
  <c r="BU229" i="1"/>
  <c r="BT229" i="1"/>
  <c r="BS229" i="1"/>
  <c r="BR229" i="1"/>
  <c r="BN229" i="1"/>
  <c r="BM229" i="1"/>
  <c r="BL229" i="1"/>
  <c r="BK229" i="1"/>
  <c r="BJ229" i="1"/>
  <c r="BI229" i="1"/>
  <c r="BH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K229" i="1"/>
  <c r="AJ229" i="1"/>
  <c r="AL229" i="1" s="1"/>
  <c r="AF229" i="1"/>
  <c r="AE229" i="1"/>
  <c r="AD229" i="1"/>
  <c r="AC229" i="1"/>
  <c r="Y229" i="1"/>
  <c r="X229" i="1"/>
  <c r="W229" i="1"/>
  <c r="V229" i="1"/>
  <c r="U229" i="1"/>
  <c r="T229" i="1"/>
  <c r="P229" i="1"/>
  <c r="O229" i="1"/>
  <c r="N229" i="1"/>
  <c r="M229" i="1"/>
  <c r="L229" i="1"/>
  <c r="K229" i="1"/>
  <c r="G229" i="1"/>
  <c r="F229" i="1"/>
  <c r="E229" i="1"/>
  <c r="D229" i="1"/>
  <c r="C229" i="1"/>
  <c r="CE228" i="1"/>
  <c r="BU228" i="1"/>
  <c r="BT228" i="1"/>
  <c r="BS228" i="1"/>
  <c r="BR228" i="1"/>
  <c r="BN228" i="1"/>
  <c r="BM228" i="1"/>
  <c r="BL228" i="1"/>
  <c r="BK228" i="1"/>
  <c r="BJ228" i="1"/>
  <c r="BI228" i="1"/>
  <c r="BH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K228" i="1"/>
  <c r="AJ228" i="1"/>
  <c r="AF228" i="1"/>
  <c r="AE228" i="1"/>
  <c r="AD228" i="1"/>
  <c r="AC228" i="1"/>
  <c r="Y228" i="1"/>
  <c r="X228" i="1"/>
  <c r="W228" i="1"/>
  <c r="V228" i="1"/>
  <c r="U228" i="1"/>
  <c r="T228" i="1"/>
  <c r="P228" i="1"/>
  <c r="O228" i="1"/>
  <c r="N228" i="1"/>
  <c r="M228" i="1"/>
  <c r="L228" i="1"/>
  <c r="K228" i="1"/>
  <c r="G228" i="1"/>
  <c r="F228" i="1"/>
  <c r="E228" i="1"/>
  <c r="D228" i="1"/>
  <c r="C228" i="1"/>
  <c r="CE227" i="1"/>
  <c r="BU227" i="1"/>
  <c r="BT227" i="1"/>
  <c r="BS227" i="1"/>
  <c r="BR227" i="1"/>
  <c r="BN227" i="1"/>
  <c r="BM227" i="1"/>
  <c r="BL227" i="1"/>
  <c r="BK227" i="1"/>
  <c r="BJ227" i="1"/>
  <c r="BI227" i="1"/>
  <c r="BH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K227" i="1"/>
  <c r="AJ227" i="1"/>
  <c r="AF227" i="1"/>
  <c r="AE227" i="1"/>
  <c r="AD227" i="1"/>
  <c r="AC227" i="1"/>
  <c r="Y227" i="1"/>
  <c r="X227" i="1"/>
  <c r="W227" i="1"/>
  <c r="V227" i="1"/>
  <c r="U227" i="1"/>
  <c r="T227" i="1"/>
  <c r="P227" i="1"/>
  <c r="O227" i="1"/>
  <c r="N227" i="1"/>
  <c r="M227" i="1"/>
  <c r="L227" i="1"/>
  <c r="K227" i="1"/>
  <c r="G227" i="1"/>
  <c r="F227" i="1"/>
  <c r="E227" i="1"/>
  <c r="D227" i="1"/>
  <c r="CC227" i="1" s="1"/>
  <c r="C227" i="1"/>
  <c r="CG227" i="1" s="1"/>
  <c r="CE226" i="1"/>
  <c r="BU226" i="1"/>
  <c r="BT226" i="1"/>
  <c r="BS226" i="1"/>
  <c r="BR226" i="1"/>
  <c r="BN226" i="1"/>
  <c r="BM226" i="1"/>
  <c r="BL226" i="1"/>
  <c r="BK226" i="1"/>
  <c r="BJ226" i="1"/>
  <c r="BI226" i="1"/>
  <c r="BH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K226" i="1"/>
  <c r="AJ226" i="1"/>
  <c r="AF226" i="1"/>
  <c r="AE226" i="1"/>
  <c r="AD226" i="1"/>
  <c r="AC226" i="1"/>
  <c r="Y226" i="1"/>
  <c r="X226" i="1"/>
  <c r="W226" i="1"/>
  <c r="V226" i="1"/>
  <c r="U226" i="1"/>
  <c r="T226" i="1"/>
  <c r="P226" i="1"/>
  <c r="O226" i="1"/>
  <c r="N226" i="1"/>
  <c r="M226" i="1"/>
  <c r="L226" i="1"/>
  <c r="K226" i="1"/>
  <c r="G226" i="1"/>
  <c r="F226" i="1"/>
  <c r="E226" i="1"/>
  <c r="D226" i="1"/>
  <c r="C226" i="1"/>
  <c r="CE225" i="1"/>
  <c r="BU225" i="1"/>
  <c r="BT225" i="1"/>
  <c r="BS225" i="1"/>
  <c r="BR225" i="1"/>
  <c r="BN225" i="1"/>
  <c r="BM225" i="1"/>
  <c r="BL225" i="1"/>
  <c r="BK225" i="1"/>
  <c r="BJ225" i="1"/>
  <c r="BI225" i="1"/>
  <c r="BH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K225" i="1"/>
  <c r="AJ225" i="1"/>
  <c r="AF225" i="1"/>
  <c r="AE225" i="1"/>
  <c r="AD225" i="1"/>
  <c r="AC225" i="1"/>
  <c r="Y225" i="1"/>
  <c r="X225" i="1"/>
  <c r="W225" i="1"/>
  <c r="V225" i="1"/>
  <c r="U225" i="1"/>
  <c r="T225" i="1"/>
  <c r="P225" i="1"/>
  <c r="O225" i="1"/>
  <c r="N225" i="1"/>
  <c r="M225" i="1"/>
  <c r="L225" i="1"/>
  <c r="K225" i="1"/>
  <c r="G225" i="1"/>
  <c r="F225" i="1"/>
  <c r="H225" i="1" s="1"/>
  <c r="I225" i="1" s="1"/>
  <c r="E225" i="1"/>
  <c r="D225" i="1"/>
  <c r="CF225" i="1" s="1"/>
  <c r="C225" i="1"/>
  <c r="CE224" i="1"/>
  <c r="BU224" i="1"/>
  <c r="BT224" i="1"/>
  <c r="BS224" i="1"/>
  <c r="BR224" i="1"/>
  <c r="BN224" i="1"/>
  <c r="BM224" i="1"/>
  <c r="BL224" i="1"/>
  <c r="BK224" i="1"/>
  <c r="BJ224" i="1"/>
  <c r="BI224" i="1"/>
  <c r="BH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K224" i="1"/>
  <c r="AJ224" i="1"/>
  <c r="AL224" i="1" s="1"/>
  <c r="AF224" i="1"/>
  <c r="AE224" i="1"/>
  <c r="AD224" i="1"/>
  <c r="AC224" i="1"/>
  <c r="Y224" i="1"/>
  <c r="X224" i="1"/>
  <c r="W224" i="1"/>
  <c r="V224" i="1"/>
  <c r="U224" i="1"/>
  <c r="T224" i="1"/>
  <c r="P224" i="1"/>
  <c r="O224" i="1"/>
  <c r="N224" i="1"/>
  <c r="M224" i="1"/>
  <c r="L224" i="1"/>
  <c r="K224" i="1"/>
  <c r="G224" i="1"/>
  <c r="F224" i="1"/>
  <c r="E224" i="1"/>
  <c r="D224" i="1"/>
  <c r="C224" i="1"/>
  <c r="CE223" i="1"/>
  <c r="BU223" i="1"/>
  <c r="BT223" i="1"/>
  <c r="BS223" i="1"/>
  <c r="BR223" i="1"/>
  <c r="BN223" i="1"/>
  <c r="BM223" i="1"/>
  <c r="BL223" i="1"/>
  <c r="BK223" i="1"/>
  <c r="BJ223" i="1"/>
  <c r="BI223" i="1"/>
  <c r="BH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K223" i="1"/>
  <c r="AJ223" i="1"/>
  <c r="AF223" i="1"/>
  <c r="AE223" i="1"/>
  <c r="AD223" i="1"/>
  <c r="AC223" i="1"/>
  <c r="Y223" i="1"/>
  <c r="X223" i="1"/>
  <c r="W223" i="1"/>
  <c r="V223" i="1"/>
  <c r="U223" i="1"/>
  <c r="T223" i="1"/>
  <c r="P223" i="1"/>
  <c r="O223" i="1"/>
  <c r="N223" i="1"/>
  <c r="M223" i="1"/>
  <c r="L223" i="1"/>
  <c r="K223" i="1"/>
  <c r="G223" i="1"/>
  <c r="F223" i="1"/>
  <c r="E223" i="1"/>
  <c r="D223" i="1"/>
  <c r="CF223" i="1" s="1"/>
  <c r="C223" i="1"/>
  <c r="CD223" i="1" s="1"/>
  <c r="CE222" i="1"/>
  <c r="BU222" i="1"/>
  <c r="BT222" i="1"/>
  <c r="BS222" i="1"/>
  <c r="BR222" i="1"/>
  <c r="BN222" i="1"/>
  <c r="BM222" i="1"/>
  <c r="BL222" i="1"/>
  <c r="BK222" i="1"/>
  <c r="BJ222" i="1"/>
  <c r="BI222" i="1"/>
  <c r="BH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K222" i="1"/>
  <c r="AJ222" i="1"/>
  <c r="AF222" i="1"/>
  <c r="AE222" i="1"/>
  <c r="AD222" i="1"/>
  <c r="AC222" i="1"/>
  <c r="Y222" i="1"/>
  <c r="X222" i="1"/>
  <c r="W222" i="1"/>
  <c r="V222" i="1"/>
  <c r="U222" i="1"/>
  <c r="T222" i="1"/>
  <c r="P222" i="1"/>
  <c r="O222" i="1"/>
  <c r="N222" i="1"/>
  <c r="M222" i="1"/>
  <c r="L222" i="1"/>
  <c r="K222" i="1"/>
  <c r="G222" i="1"/>
  <c r="F222" i="1"/>
  <c r="E222" i="1"/>
  <c r="D222" i="1"/>
  <c r="C222" i="1"/>
  <c r="CE221" i="1"/>
  <c r="BU221" i="1"/>
  <c r="BT221" i="1"/>
  <c r="BS221" i="1"/>
  <c r="BR221" i="1"/>
  <c r="BN221" i="1"/>
  <c r="BM221" i="1"/>
  <c r="BL221" i="1"/>
  <c r="BK221" i="1"/>
  <c r="BJ221" i="1"/>
  <c r="BI221" i="1"/>
  <c r="BH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K221" i="1"/>
  <c r="AJ221" i="1"/>
  <c r="AF221" i="1"/>
  <c r="AE221" i="1"/>
  <c r="AD221" i="1"/>
  <c r="AC221" i="1"/>
  <c r="Y221" i="1"/>
  <c r="X221" i="1"/>
  <c r="W221" i="1"/>
  <c r="V221" i="1"/>
  <c r="U221" i="1"/>
  <c r="T221" i="1"/>
  <c r="P221" i="1"/>
  <c r="O221" i="1"/>
  <c r="N221" i="1"/>
  <c r="M221" i="1"/>
  <c r="L221" i="1"/>
  <c r="K221" i="1"/>
  <c r="G221" i="1"/>
  <c r="F221" i="1"/>
  <c r="E221" i="1"/>
  <c r="D221" i="1"/>
  <c r="C221" i="1"/>
  <c r="CE220" i="1"/>
  <c r="BU220" i="1"/>
  <c r="BT220" i="1"/>
  <c r="BS220" i="1"/>
  <c r="BR220" i="1"/>
  <c r="BN220" i="1"/>
  <c r="BM220" i="1"/>
  <c r="BL220" i="1"/>
  <c r="BK220" i="1"/>
  <c r="BJ220" i="1"/>
  <c r="BI220" i="1"/>
  <c r="BH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K220" i="1"/>
  <c r="AJ220" i="1"/>
  <c r="AF220" i="1"/>
  <c r="AE220" i="1"/>
  <c r="AD220" i="1"/>
  <c r="AC220" i="1"/>
  <c r="Y220" i="1"/>
  <c r="X220" i="1"/>
  <c r="W220" i="1"/>
  <c r="V220" i="1"/>
  <c r="U220" i="1"/>
  <c r="T220" i="1"/>
  <c r="P220" i="1"/>
  <c r="O220" i="1"/>
  <c r="N220" i="1"/>
  <c r="M220" i="1"/>
  <c r="L220" i="1"/>
  <c r="K220" i="1"/>
  <c r="G220" i="1"/>
  <c r="F220" i="1"/>
  <c r="E220" i="1"/>
  <c r="D220" i="1"/>
  <c r="C220" i="1"/>
  <c r="CE219" i="1"/>
  <c r="BU219" i="1"/>
  <c r="BT219" i="1"/>
  <c r="BS219" i="1"/>
  <c r="BR219" i="1"/>
  <c r="BN219" i="1"/>
  <c r="BM219" i="1"/>
  <c r="BL219" i="1"/>
  <c r="BK219" i="1"/>
  <c r="BJ219" i="1"/>
  <c r="BI219" i="1"/>
  <c r="BH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K219" i="1"/>
  <c r="AJ219" i="1"/>
  <c r="AF219" i="1"/>
  <c r="AE219" i="1"/>
  <c r="AD219" i="1"/>
  <c r="AC219" i="1"/>
  <c r="Y219" i="1"/>
  <c r="X219" i="1"/>
  <c r="W219" i="1"/>
  <c r="V219" i="1"/>
  <c r="U219" i="1"/>
  <c r="T219" i="1"/>
  <c r="P219" i="1"/>
  <c r="O219" i="1"/>
  <c r="N219" i="1"/>
  <c r="M219" i="1"/>
  <c r="L219" i="1"/>
  <c r="K219" i="1"/>
  <c r="G219" i="1"/>
  <c r="F219" i="1"/>
  <c r="E219" i="1"/>
  <c r="D219" i="1"/>
  <c r="CC219" i="1" s="1"/>
  <c r="C219" i="1"/>
  <c r="CD219" i="1" s="1"/>
  <c r="CE218" i="1"/>
  <c r="BU218" i="1"/>
  <c r="BT218" i="1"/>
  <c r="BS218" i="1"/>
  <c r="BR218" i="1"/>
  <c r="BN218" i="1"/>
  <c r="BM218" i="1"/>
  <c r="BL218" i="1"/>
  <c r="BK218" i="1"/>
  <c r="BJ218" i="1"/>
  <c r="BI218" i="1"/>
  <c r="BH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K218" i="1"/>
  <c r="AJ218" i="1"/>
  <c r="AF218" i="1"/>
  <c r="AE218" i="1"/>
  <c r="AD218" i="1"/>
  <c r="AC218" i="1"/>
  <c r="Y218" i="1"/>
  <c r="X218" i="1"/>
  <c r="W218" i="1"/>
  <c r="V218" i="1"/>
  <c r="U218" i="1"/>
  <c r="T218" i="1"/>
  <c r="P218" i="1"/>
  <c r="O218" i="1"/>
  <c r="N218" i="1"/>
  <c r="M218" i="1"/>
  <c r="L218" i="1"/>
  <c r="K218" i="1"/>
  <c r="G218" i="1"/>
  <c r="F218" i="1"/>
  <c r="E218" i="1"/>
  <c r="D218" i="1"/>
  <c r="C218" i="1"/>
  <c r="CE217" i="1"/>
  <c r="BU217" i="1"/>
  <c r="BT217" i="1"/>
  <c r="BS217" i="1"/>
  <c r="BR217" i="1"/>
  <c r="BN217" i="1"/>
  <c r="BM217" i="1"/>
  <c r="BL217" i="1"/>
  <c r="BK217" i="1"/>
  <c r="BJ217" i="1"/>
  <c r="BI217" i="1"/>
  <c r="BH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K217" i="1"/>
  <c r="AJ217" i="1"/>
  <c r="AF217" i="1"/>
  <c r="AE217" i="1"/>
  <c r="AD217" i="1"/>
  <c r="AC217" i="1"/>
  <c r="Y217" i="1"/>
  <c r="X217" i="1"/>
  <c r="W217" i="1"/>
  <c r="V217" i="1"/>
  <c r="U217" i="1"/>
  <c r="T217" i="1"/>
  <c r="P217" i="1"/>
  <c r="O217" i="1"/>
  <c r="N217" i="1"/>
  <c r="M217" i="1"/>
  <c r="L217" i="1"/>
  <c r="K217" i="1"/>
  <c r="G217" i="1"/>
  <c r="F217" i="1"/>
  <c r="E217" i="1"/>
  <c r="D217" i="1"/>
  <c r="C217" i="1"/>
  <c r="CE216" i="1"/>
  <c r="BU216" i="1"/>
  <c r="BT216" i="1"/>
  <c r="BS216" i="1"/>
  <c r="BR216" i="1"/>
  <c r="BN216" i="1"/>
  <c r="BM216" i="1"/>
  <c r="BL216" i="1"/>
  <c r="BK216" i="1"/>
  <c r="BJ216" i="1"/>
  <c r="BI216" i="1"/>
  <c r="BH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K216" i="1"/>
  <c r="AJ216" i="1"/>
  <c r="AF216" i="1"/>
  <c r="AE216" i="1"/>
  <c r="AD216" i="1"/>
  <c r="AC216" i="1"/>
  <c r="Y216" i="1"/>
  <c r="X216" i="1"/>
  <c r="W216" i="1"/>
  <c r="V216" i="1"/>
  <c r="U216" i="1"/>
  <c r="T216" i="1"/>
  <c r="P216" i="1"/>
  <c r="O216" i="1"/>
  <c r="N216" i="1"/>
  <c r="M216" i="1"/>
  <c r="L216" i="1"/>
  <c r="K216" i="1"/>
  <c r="G216" i="1"/>
  <c r="F216" i="1"/>
  <c r="E216" i="1"/>
  <c r="D216" i="1"/>
  <c r="C216" i="1"/>
  <c r="CE215" i="1"/>
  <c r="BU215" i="1"/>
  <c r="BT215" i="1"/>
  <c r="BS215" i="1"/>
  <c r="BR215" i="1"/>
  <c r="BN215" i="1"/>
  <c r="BM215" i="1"/>
  <c r="BL215" i="1"/>
  <c r="BK215" i="1"/>
  <c r="BJ215" i="1"/>
  <c r="BI215" i="1"/>
  <c r="BH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K215" i="1"/>
  <c r="AJ215" i="1"/>
  <c r="AF215" i="1"/>
  <c r="AE215" i="1"/>
  <c r="AD215" i="1"/>
  <c r="AC215" i="1"/>
  <c r="Y215" i="1"/>
  <c r="X215" i="1"/>
  <c r="W215" i="1"/>
  <c r="V215" i="1"/>
  <c r="U215" i="1"/>
  <c r="T215" i="1"/>
  <c r="P215" i="1"/>
  <c r="O215" i="1"/>
  <c r="N215" i="1"/>
  <c r="M215" i="1"/>
  <c r="L215" i="1"/>
  <c r="K215" i="1"/>
  <c r="G215" i="1"/>
  <c r="F215" i="1"/>
  <c r="E215" i="1"/>
  <c r="D215" i="1"/>
  <c r="C215" i="1"/>
  <c r="CD215" i="1" s="1"/>
  <c r="CE214" i="1"/>
  <c r="BU214" i="1"/>
  <c r="BT214" i="1"/>
  <c r="BS214" i="1"/>
  <c r="BR214" i="1"/>
  <c r="BN214" i="1"/>
  <c r="BM214" i="1"/>
  <c r="BL214" i="1"/>
  <c r="BK214" i="1"/>
  <c r="BJ214" i="1"/>
  <c r="BI214" i="1"/>
  <c r="BH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K214" i="1"/>
  <c r="AJ214" i="1"/>
  <c r="AF214" i="1"/>
  <c r="AE214" i="1"/>
  <c r="AD214" i="1"/>
  <c r="AC214" i="1"/>
  <c r="Y214" i="1"/>
  <c r="X214" i="1"/>
  <c r="W214" i="1"/>
  <c r="V214" i="1"/>
  <c r="U214" i="1"/>
  <c r="T214" i="1"/>
  <c r="P214" i="1"/>
  <c r="O214" i="1"/>
  <c r="N214" i="1"/>
  <c r="M214" i="1"/>
  <c r="L214" i="1"/>
  <c r="K214" i="1"/>
  <c r="G214" i="1"/>
  <c r="F214" i="1"/>
  <c r="E214" i="1"/>
  <c r="D214" i="1"/>
  <c r="CC214" i="1" s="1"/>
  <c r="C214" i="1"/>
  <c r="CE213" i="1"/>
  <c r="BU213" i="1"/>
  <c r="BT213" i="1"/>
  <c r="BS213" i="1"/>
  <c r="BR213" i="1"/>
  <c r="BN213" i="1"/>
  <c r="BM213" i="1"/>
  <c r="BL213" i="1"/>
  <c r="BK213" i="1"/>
  <c r="BJ213" i="1"/>
  <c r="BI213" i="1"/>
  <c r="BH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K213" i="1"/>
  <c r="AJ213" i="1"/>
  <c r="AL213" i="1" s="1"/>
  <c r="AF213" i="1"/>
  <c r="AE213" i="1"/>
  <c r="AD213" i="1"/>
  <c r="AC213" i="1"/>
  <c r="AG213" i="1" s="1"/>
  <c r="Y213" i="1"/>
  <c r="X213" i="1"/>
  <c r="W213" i="1"/>
  <c r="V213" i="1"/>
  <c r="U213" i="1"/>
  <c r="T213" i="1"/>
  <c r="P213" i="1"/>
  <c r="O213" i="1"/>
  <c r="N213" i="1"/>
  <c r="M213" i="1"/>
  <c r="L213" i="1"/>
  <c r="K213" i="1"/>
  <c r="G213" i="1"/>
  <c r="F213" i="1"/>
  <c r="E213" i="1"/>
  <c r="D213" i="1"/>
  <c r="CF213" i="1" s="1"/>
  <c r="C213" i="1"/>
  <c r="CE212" i="1"/>
  <c r="BU212" i="1"/>
  <c r="BT212" i="1"/>
  <c r="BS212" i="1"/>
  <c r="BR212" i="1"/>
  <c r="BN212" i="1"/>
  <c r="BM212" i="1"/>
  <c r="BL212" i="1"/>
  <c r="BK212" i="1"/>
  <c r="BJ212" i="1"/>
  <c r="BI212" i="1"/>
  <c r="BH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K212" i="1"/>
  <c r="AJ212" i="1"/>
  <c r="AF212" i="1"/>
  <c r="AE212" i="1"/>
  <c r="AD212" i="1"/>
  <c r="AC212" i="1"/>
  <c r="Y212" i="1"/>
  <c r="X212" i="1"/>
  <c r="W212" i="1"/>
  <c r="V212" i="1"/>
  <c r="U212" i="1"/>
  <c r="T212" i="1"/>
  <c r="P212" i="1"/>
  <c r="O212" i="1"/>
  <c r="N212" i="1"/>
  <c r="M212" i="1"/>
  <c r="L212" i="1"/>
  <c r="K212" i="1"/>
  <c r="G212" i="1"/>
  <c r="F212" i="1"/>
  <c r="E212" i="1"/>
  <c r="D212" i="1"/>
  <c r="C212" i="1"/>
  <c r="CE211" i="1"/>
  <c r="CC211" i="1"/>
  <c r="BU211" i="1"/>
  <c r="BT211" i="1"/>
  <c r="BS211" i="1"/>
  <c r="BR211" i="1"/>
  <c r="BN211" i="1"/>
  <c r="BM211" i="1"/>
  <c r="BL211" i="1"/>
  <c r="BK211" i="1"/>
  <c r="BJ211" i="1"/>
  <c r="BI211" i="1"/>
  <c r="BH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K211" i="1"/>
  <c r="AJ211" i="1"/>
  <c r="AF211" i="1"/>
  <c r="AE211" i="1"/>
  <c r="AD211" i="1"/>
  <c r="AC211" i="1"/>
  <c r="Y211" i="1"/>
  <c r="X211" i="1"/>
  <c r="W211" i="1"/>
  <c r="V211" i="1"/>
  <c r="U211" i="1"/>
  <c r="T211" i="1"/>
  <c r="P211" i="1"/>
  <c r="O211" i="1"/>
  <c r="N211" i="1"/>
  <c r="M211" i="1"/>
  <c r="L211" i="1"/>
  <c r="K211" i="1"/>
  <c r="G211" i="1"/>
  <c r="F211" i="1"/>
  <c r="E211" i="1"/>
  <c r="D211" i="1"/>
  <c r="C211" i="1"/>
  <c r="CE210" i="1"/>
  <c r="BU210" i="1"/>
  <c r="BT210" i="1"/>
  <c r="BS210" i="1"/>
  <c r="BR210" i="1"/>
  <c r="BN210" i="1"/>
  <c r="BM210" i="1"/>
  <c r="BL210" i="1"/>
  <c r="BK210" i="1"/>
  <c r="BJ210" i="1"/>
  <c r="BI210" i="1"/>
  <c r="BH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K210" i="1"/>
  <c r="AJ210" i="1"/>
  <c r="AF210" i="1"/>
  <c r="AE210" i="1"/>
  <c r="AD210" i="1"/>
  <c r="AC210" i="1"/>
  <c r="Y210" i="1"/>
  <c r="X210" i="1"/>
  <c r="W210" i="1"/>
  <c r="V210" i="1"/>
  <c r="U210" i="1"/>
  <c r="T210" i="1"/>
  <c r="P210" i="1"/>
  <c r="O210" i="1"/>
  <c r="N210" i="1"/>
  <c r="M210" i="1"/>
  <c r="L210" i="1"/>
  <c r="K210" i="1"/>
  <c r="G210" i="1"/>
  <c r="F210" i="1"/>
  <c r="E210" i="1"/>
  <c r="D210" i="1"/>
  <c r="C210" i="1"/>
  <c r="P209" i="1"/>
  <c r="O209" i="1"/>
  <c r="N209" i="1"/>
  <c r="M209" i="1"/>
  <c r="L209" i="1"/>
  <c r="K209" i="1"/>
  <c r="P208" i="1"/>
  <c r="O208" i="1"/>
  <c r="N208" i="1"/>
  <c r="M208" i="1"/>
  <c r="L208" i="1"/>
  <c r="K208" i="1"/>
  <c r="CE207" i="1"/>
  <c r="BU207" i="1"/>
  <c r="BT207" i="1"/>
  <c r="BS207" i="1"/>
  <c r="BR207" i="1"/>
  <c r="BN207" i="1"/>
  <c r="BM207" i="1"/>
  <c r="BL207" i="1"/>
  <c r="BK207" i="1"/>
  <c r="BJ207" i="1"/>
  <c r="BI207" i="1"/>
  <c r="BH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K207" i="1"/>
  <c r="AJ207" i="1"/>
  <c r="AF207" i="1"/>
  <c r="AE207" i="1"/>
  <c r="AD207" i="1"/>
  <c r="AC207" i="1"/>
  <c r="Y207" i="1"/>
  <c r="X207" i="1"/>
  <c r="W207" i="1"/>
  <c r="V207" i="1"/>
  <c r="U207" i="1"/>
  <c r="T207" i="1"/>
  <c r="P207" i="1"/>
  <c r="O207" i="1"/>
  <c r="N207" i="1"/>
  <c r="M207" i="1"/>
  <c r="L207" i="1"/>
  <c r="K207" i="1"/>
  <c r="G207" i="1"/>
  <c r="F207" i="1"/>
  <c r="E207" i="1"/>
  <c r="H207" i="1" s="1"/>
  <c r="I207" i="1" s="1"/>
  <c r="D207" i="1"/>
  <c r="C207" i="1"/>
  <c r="CE206" i="1"/>
  <c r="BU206" i="1"/>
  <c r="BT206" i="1"/>
  <c r="BS206" i="1"/>
  <c r="BR206" i="1"/>
  <c r="BN206" i="1"/>
  <c r="BM206" i="1"/>
  <c r="BL206" i="1"/>
  <c r="BK206" i="1"/>
  <c r="BJ206" i="1"/>
  <c r="BI206" i="1"/>
  <c r="BH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K206" i="1"/>
  <c r="AJ206" i="1"/>
  <c r="AF206" i="1"/>
  <c r="AE206" i="1"/>
  <c r="AD206" i="1"/>
  <c r="AC206" i="1"/>
  <c r="Y206" i="1"/>
  <c r="X206" i="1"/>
  <c r="W206" i="1"/>
  <c r="V206" i="1"/>
  <c r="U206" i="1"/>
  <c r="T206" i="1"/>
  <c r="P206" i="1"/>
  <c r="O206" i="1"/>
  <c r="N206" i="1"/>
  <c r="M206" i="1"/>
  <c r="L206" i="1"/>
  <c r="K206" i="1"/>
  <c r="G206" i="1"/>
  <c r="F206" i="1"/>
  <c r="E206" i="1"/>
  <c r="D206" i="1"/>
  <c r="C206" i="1"/>
  <c r="CE205" i="1"/>
  <c r="BU205" i="1"/>
  <c r="BT205" i="1"/>
  <c r="BS205" i="1"/>
  <c r="BR205" i="1"/>
  <c r="BN205" i="1"/>
  <c r="BM205" i="1"/>
  <c r="BL205" i="1"/>
  <c r="BK205" i="1"/>
  <c r="BJ205" i="1"/>
  <c r="BI205" i="1"/>
  <c r="BH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K205" i="1"/>
  <c r="AL205" i="1" s="1"/>
  <c r="AM205" i="1" s="1"/>
  <c r="AJ205" i="1"/>
  <c r="AF205" i="1"/>
  <c r="AE205" i="1"/>
  <c r="AD205" i="1"/>
  <c r="AC205" i="1"/>
  <c r="Y205" i="1"/>
  <c r="X205" i="1"/>
  <c r="W205" i="1"/>
  <c r="V205" i="1"/>
  <c r="U205" i="1"/>
  <c r="T205" i="1"/>
  <c r="P205" i="1"/>
  <c r="O205" i="1"/>
  <c r="N205" i="1"/>
  <c r="M205" i="1"/>
  <c r="L205" i="1"/>
  <c r="K205" i="1"/>
  <c r="G205" i="1"/>
  <c r="F205" i="1"/>
  <c r="E205" i="1"/>
  <c r="D205" i="1"/>
  <c r="C205" i="1"/>
  <c r="CD205" i="1" s="1"/>
  <c r="CE204" i="1"/>
  <c r="BU204" i="1"/>
  <c r="BT204" i="1"/>
  <c r="BS204" i="1"/>
  <c r="BR204" i="1"/>
  <c r="BN204" i="1"/>
  <c r="BM204" i="1"/>
  <c r="BL204" i="1"/>
  <c r="BK204" i="1"/>
  <c r="BJ204" i="1"/>
  <c r="BI204" i="1"/>
  <c r="BH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K204" i="1"/>
  <c r="AJ204" i="1"/>
  <c r="AF204" i="1"/>
  <c r="AE204" i="1"/>
  <c r="AD204" i="1"/>
  <c r="AC204" i="1"/>
  <c r="Y204" i="1"/>
  <c r="X204" i="1"/>
  <c r="W204" i="1"/>
  <c r="V204" i="1"/>
  <c r="U204" i="1"/>
  <c r="T204" i="1"/>
  <c r="P204" i="1"/>
  <c r="O204" i="1"/>
  <c r="N204" i="1"/>
  <c r="M204" i="1"/>
  <c r="L204" i="1"/>
  <c r="K204" i="1"/>
  <c r="G204" i="1"/>
  <c r="F204" i="1"/>
  <c r="E204" i="1"/>
  <c r="H204" i="1" s="1"/>
  <c r="J204" i="1" s="1"/>
  <c r="D204" i="1"/>
  <c r="C204" i="1"/>
  <c r="CE203" i="1"/>
  <c r="BU203" i="1"/>
  <c r="BT203" i="1"/>
  <c r="BS203" i="1"/>
  <c r="BR203" i="1"/>
  <c r="BN203" i="1"/>
  <c r="BM203" i="1"/>
  <c r="BL203" i="1"/>
  <c r="BK203" i="1"/>
  <c r="BJ203" i="1"/>
  <c r="BI203" i="1"/>
  <c r="BH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K203" i="1"/>
  <c r="AJ203" i="1"/>
  <c r="AF203" i="1"/>
  <c r="AE203" i="1"/>
  <c r="AD203" i="1"/>
  <c r="AC203" i="1"/>
  <c r="Y203" i="1"/>
  <c r="X203" i="1"/>
  <c r="W203" i="1"/>
  <c r="V203" i="1"/>
  <c r="U203" i="1"/>
  <c r="T203" i="1"/>
  <c r="P203" i="1"/>
  <c r="O203" i="1"/>
  <c r="N203" i="1"/>
  <c r="M203" i="1"/>
  <c r="L203" i="1"/>
  <c r="K203" i="1"/>
  <c r="G203" i="1"/>
  <c r="F203" i="1"/>
  <c r="E203" i="1"/>
  <c r="D203" i="1"/>
  <c r="C203" i="1"/>
  <c r="CE202" i="1"/>
  <c r="CC202" i="1"/>
  <c r="BU202" i="1"/>
  <c r="BT202" i="1"/>
  <c r="BS202" i="1"/>
  <c r="BR202" i="1"/>
  <c r="BN202" i="1"/>
  <c r="BM202" i="1"/>
  <c r="BL202" i="1"/>
  <c r="BK202" i="1"/>
  <c r="BJ202" i="1"/>
  <c r="BI202" i="1"/>
  <c r="BH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K202" i="1"/>
  <c r="AJ202" i="1"/>
  <c r="AF202" i="1"/>
  <c r="AE202" i="1"/>
  <c r="AD202" i="1"/>
  <c r="AC202" i="1"/>
  <c r="Y202" i="1"/>
  <c r="X202" i="1"/>
  <c r="W202" i="1"/>
  <c r="V202" i="1"/>
  <c r="U202" i="1"/>
  <c r="T202" i="1"/>
  <c r="R202" i="1"/>
  <c r="P202" i="1"/>
  <c r="O202" i="1"/>
  <c r="N202" i="1"/>
  <c r="M202" i="1"/>
  <c r="L202" i="1"/>
  <c r="K202" i="1"/>
  <c r="G202" i="1"/>
  <c r="F202" i="1"/>
  <c r="E202" i="1"/>
  <c r="D202" i="1"/>
  <c r="C202" i="1"/>
  <c r="CE201" i="1"/>
  <c r="BU201" i="1"/>
  <c r="BT201" i="1"/>
  <c r="BS201" i="1"/>
  <c r="BR201" i="1"/>
  <c r="BN201" i="1"/>
  <c r="BM201" i="1"/>
  <c r="BL201" i="1"/>
  <c r="BK201" i="1"/>
  <c r="BJ201" i="1"/>
  <c r="BI201" i="1"/>
  <c r="BH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K201" i="1"/>
  <c r="AJ201" i="1"/>
  <c r="AF201" i="1"/>
  <c r="AE201" i="1"/>
  <c r="AD201" i="1"/>
  <c r="AC201" i="1"/>
  <c r="Y201" i="1"/>
  <c r="X201" i="1"/>
  <c r="W201" i="1"/>
  <c r="V201" i="1"/>
  <c r="U201" i="1"/>
  <c r="T201" i="1"/>
  <c r="P201" i="1"/>
  <c r="O201" i="1"/>
  <c r="N201" i="1"/>
  <c r="M201" i="1"/>
  <c r="L201" i="1"/>
  <c r="K201" i="1"/>
  <c r="G201" i="1"/>
  <c r="F201" i="1"/>
  <c r="E201" i="1"/>
  <c r="D201" i="1"/>
  <c r="CF201" i="1" s="1"/>
  <c r="C201" i="1"/>
  <c r="CD201" i="1" s="1"/>
  <c r="CE200" i="1"/>
  <c r="BU200" i="1"/>
  <c r="BT200" i="1"/>
  <c r="BS200" i="1"/>
  <c r="BR200" i="1"/>
  <c r="BN200" i="1"/>
  <c r="BM200" i="1"/>
  <c r="BL200" i="1"/>
  <c r="BK200" i="1"/>
  <c r="BJ200" i="1"/>
  <c r="BI200" i="1"/>
  <c r="BH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K200" i="1"/>
  <c r="AJ200" i="1"/>
  <c r="AF200" i="1"/>
  <c r="AE200" i="1"/>
  <c r="AD200" i="1"/>
  <c r="AC200" i="1"/>
  <c r="Y200" i="1"/>
  <c r="X200" i="1"/>
  <c r="W200" i="1"/>
  <c r="V200" i="1"/>
  <c r="U200" i="1"/>
  <c r="T200" i="1"/>
  <c r="P200" i="1"/>
  <c r="O200" i="1"/>
  <c r="N200" i="1"/>
  <c r="M200" i="1"/>
  <c r="L200" i="1"/>
  <c r="K200" i="1"/>
  <c r="G200" i="1"/>
  <c r="F200" i="1"/>
  <c r="E200" i="1"/>
  <c r="D200" i="1"/>
  <c r="CF200" i="1" s="1"/>
  <c r="C200" i="1"/>
  <c r="CG200" i="1" s="1"/>
  <c r="CE199" i="1"/>
  <c r="BU199" i="1"/>
  <c r="BT199" i="1"/>
  <c r="BS199" i="1"/>
  <c r="BR199" i="1"/>
  <c r="BN199" i="1"/>
  <c r="BM199" i="1"/>
  <c r="BL199" i="1"/>
  <c r="BK199" i="1"/>
  <c r="BJ199" i="1"/>
  <c r="BI199" i="1"/>
  <c r="BH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K199" i="1"/>
  <c r="AJ199" i="1"/>
  <c r="AF199" i="1"/>
  <c r="AE199" i="1"/>
  <c r="AD199" i="1"/>
  <c r="AC199" i="1"/>
  <c r="Y199" i="1"/>
  <c r="X199" i="1"/>
  <c r="W199" i="1"/>
  <c r="V199" i="1"/>
  <c r="U199" i="1"/>
  <c r="T199" i="1"/>
  <c r="P199" i="1"/>
  <c r="O199" i="1"/>
  <c r="N199" i="1"/>
  <c r="M199" i="1"/>
  <c r="L199" i="1"/>
  <c r="K199" i="1"/>
  <c r="G199" i="1"/>
  <c r="F199" i="1"/>
  <c r="E199" i="1"/>
  <c r="D199" i="1"/>
  <c r="C199" i="1"/>
  <c r="S199" i="1" s="1"/>
  <c r="CE198" i="1"/>
  <c r="BU198" i="1"/>
  <c r="BT198" i="1"/>
  <c r="BS198" i="1"/>
  <c r="BR198" i="1"/>
  <c r="BN198" i="1"/>
  <c r="BM198" i="1"/>
  <c r="BL198" i="1"/>
  <c r="BK198" i="1"/>
  <c r="BJ198" i="1"/>
  <c r="BI198" i="1"/>
  <c r="BH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K198" i="1"/>
  <c r="AJ198" i="1"/>
  <c r="AF198" i="1"/>
  <c r="AE198" i="1"/>
  <c r="AD198" i="1"/>
  <c r="AC198" i="1"/>
  <c r="Y198" i="1"/>
  <c r="X198" i="1"/>
  <c r="W198" i="1"/>
  <c r="V198" i="1"/>
  <c r="U198" i="1"/>
  <c r="T198" i="1"/>
  <c r="P198" i="1"/>
  <c r="O198" i="1"/>
  <c r="N198" i="1"/>
  <c r="M198" i="1"/>
  <c r="L198" i="1"/>
  <c r="K198" i="1"/>
  <c r="G198" i="1"/>
  <c r="F198" i="1"/>
  <c r="E198" i="1"/>
  <c r="D198" i="1"/>
  <c r="C198" i="1"/>
  <c r="CE197" i="1"/>
  <c r="CD197" i="1"/>
  <c r="BU197" i="1"/>
  <c r="BT197" i="1"/>
  <c r="BS197" i="1"/>
  <c r="BR197" i="1"/>
  <c r="BN197" i="1"/>
  <c r="BM197" i="1"/>
  <c r="BL197" i="1"/>
  <c r="BK197" i="1"/>
  <c r="BJ197" i="1"/>
  <c r="BI197" i="1"/>
  <c r="BH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K197" i="1"/>
  <c r="AJ197" i="1"/>
  <c r="AF197" i="1"/>
  <c r="AE197" i="1"/>
  <c r="AD197" i="1"/>
  <c r="AC197" i="1"/>
  <c r="Y197" i="1"/>
  <c r="X197" i="1"/>
  <c r="W197" i="1"/>
  <c r="V197" i="1"/>
  <c r="U197" i="1"/>
  <c r="T197" i="1"/>
  <c r="S197" i="1"/>
  <c r="P197" i="1"/>
  <c r="O197" i="1"/>
  <c r="N197" i="1"/>
  <c r="M197" i="1"/>
  <c r="L197" i="1"/>
  <c r="K197" i="1"/>
  <c r="G197" i="1"/>
  <c r="F197" i="1"/>
  <c r="E197" i="1"/>
  <c r="D197" i="1"/>
  <c r="C197" i="1"/>
  <c r="CE196" i="1"/>
  <c r="BU196" i="1"/>
  <c r="BT196" i="1"/>
  <c r="BS196" i="1"/>
  <c r="BR196" i="1"/>
  <c r="BN196" i="1"/>
  <c r="BM196" i="1"/>
  <c r="BL196" i="1"/>
  <c r="BK196" i="1"/>
  <c r="BJ196" i="1"/>
  <c r="BI196" i="1"/>
  <c r="BH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K196" i="1"/>
  <c r="AJ196" i="1"/>
  <c r="AF196" i="1"/>
  <c r="AE196" i="1"/>
  <c r="AD196" i="1"/>
  <c r="AC196" i="1"/>
  <c r="Y196" i="1"/>
  <c r="X196" i="1"/>
  <c r="W196" i="1"/>
  <c r="V196" i="1"/>
  <c r="U196" i="1"/>
  <c r="T196" i="1"/>
  <c r="P196" i="1"/>
  <c r="O196" i="1"/>
  <c r="N196" i="1"/>
  <c r="M196" i="1"/>
  <c r="L196" i="1"/>
  <c r="K196" i="1"/>
  <c r="G196" i="1"/>
  <c r="F196" i="1"/>
  <c r="E196" i="1"/>
  <c r="D196" i="1"/>
  <c r="CF196" i="1" s="1"/>
  <c r="C196" i="1"/>
  <c r="CE195" i="1"/>
  <c r="BU195" i="1"/>
  <c r="BT195" i="1"/>
  <c r="BS195" i="1"/>
  <c r="BR195" i="1"/>
  <c r="BN195" i="1"/>
  <c r="BM195" i="1"/>
  <c r="BL195" i="1"/>
  <c r="BK195" i="1"/>
  <c r="BJ195" i="1"/>
  <c r="BI195" i="1"/>
  <c r="BH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K195" i="1"/>
  <c r="AL195" i="1" s="1"/>
  <c r="AJ195" i="1"/>
  <c r="AF195" i="1"/>
  <c r="AE195" i="1"/>
  <c r="AD195" i="1"/>
  <c r="AC195" i="1"/>
  <c r="Y195" i="1"/>
  <c r="X195" i="1"/>
  <c r="W195" i="1"/>
  <c r="V195" i="1"/>
  <c r="U195" i="1"/>
  <c r="T195" i="1"/>
  <c r="P195" i="1"/>
  <c r="O195" i="1"/>
  <c r="N195" i="1"/>
  <c r="M195" i="1"/>
  <c r="L195" i="1"/>
  <c r="K195" i="1"/>
  <c r="G195" i="1"/>
  <c r="H195" i="1" s="1"/>
  <c r="F195" i="1"/>
  <c r="E195" i="1"/>
  <c r="D195" i="1"/>
  <c r="C195" i="1"/>
  <c r="CE194" i="1"/>
  <c r="BU194" i="1"/>
  <c r="BT194" i="1"/>
  <c r="BS194" i="1"/>
  <c r="BR194" i="1"/>
  <c r="BN194" i="1"/>
  <c r="BM194" i="1"/>
  <c r="BL194" i="1"/>
  <c r="BK194" i="1"/>
  <c r="BJ194" i="1"/>
  <c r="BI194" i="1"/>
  <c r="BH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K194" i="1"/>
  <c r="AJ194" i="1"/>
  <c r="AF194" i="1"/>
  <c r="AE194" i="1"/>
  <c r="AD194" i="1"/>
  <c r="AC194" i="1"/>
  <c r="Y194" i="1"/>
  <c r="X194" i="1"/>
  <c r="W194" i="1"/>
  <c r="V194" i="1"/>
  <c r="U194" i="1"/>
  <c r="T194" i="1"/>
  <c r="P194" i="1"/>
  <c r="O194" i="1"/>
  <c r="N194" i="1"/>
  <c r="M194" i="1"/>
  <c r="L194" i="1"/>
  <c r="K194" i="1"/>
  <c r="G194" i="1"/>
  <c r="F194" i="1"/>
  <c r="E194" i="1"/>
  <c r="D194" i="1"/>
  <c r="CC194" i="1" s="1"/>
  <c r="C194" i="1"/>
  <c r="CE193" i="1"/>
  <c r="BU193" i="1"/>
  <c r="BT193" i="1"/>
  <c r="BS193" i="1"/>
  <c r="BR193" i="1"/>
  <c r="BN193" i="1"/>
  <c r="BM193" i="1"/>
  <c r="BL193" i="1"/>
  <c r="BK193" i="1"/>
  <c r="BJ193" i="1"/>
  <c r="BI193" i="1"/>
  <c r="BH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K193" i="1"/>
  <c r="AJ193" i="1"/>
  <c r="AF193" i="1"/>
  <c r="AE193" i="1"/>
  <c r="AD193" i="1"/>
  <c r="AC193" i="1"/>
  <c r="Y193" i="1"/>
  <c r="X193" i="1"/>
  <c r="W193" i="1"/>
  <c r="V193" i="1"/>
  <c r="U193" i="1"/>
  <c r="T193" i="1"/>
  <c r="P193" i="1"/>
  <c r="O193" i="1"/>
  <c r="N193" i="1"/>
  <c r="M193" i="1"/>
  <c r="L193" i="1"/>
  <c r="K193" i="1"/>
  <c r="G193" i="1"/>
  <c r="F193" i="1"/>
  <c r="E193" i="1"/>
  <c r="D193" i="1"/>
  <c r="C193" i="1"/>
  <c r="CE192" i="1"/>
  <c r="BU192" i="1"/>
  <c r="BT192" i="1"/>
  <c r="BS192" i="1"/>
  <c r="BR192" i="1"/>
  <c r="BN192" i="1"/>
  <c r="BM192" i="1"/>
  <c r="BL192" i="1"/>
  <c r="BK192" i="1"/>
  <c r="BJ192" i="1"/>
  <c r="BI192" i="1"/>
  <c r="BH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K192" i="1"/>
  <c r="AJ192" i="1"/>
  <c r="AF192" i="1"/>
  <c r="AE192" i="1"/>
  <c r="AD192" i="1"/>
  <c r="AC192" i="1"/>
  <c r="Y192" i="1"/>
  <c r="X192" i="1"/>
  <c r="W192" i="1"/>
  <c r="V192" i="1"/>
  <c r="U192" i="1"/>
  <c r="T192" i="1"/>
  <c r="P192" i="1"/>
  <c r="O192" i="1"/>
  <c r="N192" i="1"/>
  <c r="M192" i="1"/>
  <c r="L192" i="1"/>
  <c r="K192" i="1"/>
  <c r="G192" i="1"/>
  <c r="F192" i="1"/>
  <c r="E192" i="1"/>
  <c r="D192" i="1"/>
  <c r="C192" i="1"/>
  <c r="CD192" i="1" s="1"/>
  <c r="CE191" i="1"/>
  <c r="BU191" i="1"/>
  <c r="BT191" i="1"/>
  <c r="BS191" i="1"/>
  <c r="BR191" i="1"/>
  <c r="BN191" i="1"/>
  <c r="BM191" i="1"/>
  <c r="BL191" i="1"/>
  <c r="BK191" i="1"/>
  <c r="BJ191" i="1"/>
  <c r="BI191" i="1"/>
  <c r="BH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K191" i="1"/>
  <c r="AJ191" i="1"/>
  <c r="AF191" i="1"/>
  <c r="AE191" i="1"/>
  <c r="AD191" i="1"/>
  <c r="AC191" i="1"/>
  <c r="Y191" i="1"/>
  <c r="X191" i="1"/>
  <c r="W191" i="1"/>
  <c r="V191" i="1"/>
  <c r="U191" i="1"/>
  <c r="T191" i="1"/>
  <c r="P191" i="1"/>
  <c r="O191" i="1"/>
  <c r="N191" i="1"/>
  <c r="M191" i="1"/>
  <c r="L191" i="1"/>
  <c r="K191" i="1"/>
  <c r="G191" i="1"/>
  <c r="F191" i="1"/>
  <c r="E191" i="1"/>
  <c r="D191" i="1"/>
  <c r="CF191" i="1" s="1"/>
  <c r="C191" i="1"/>
  <c r="CE190" i="1"/>
  <c r="BU190" i="1"/>
  <c r="BT190" i="1"/>
  <c r="BS190" i="1"/>
  <c r="BR190" i="1"/>
  <c r="BN190" i="1"/>
  <c r="BM190" i="1"/>
  <c r="BL190" i="1"/>
  <c r="BK190" i="1"/>
  <c r="BJ190" i="1"/>
  <c r="BI190" i="1"/>
  <c r="BH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K190" i="1"/>
  <c r="AJ190" i="1"/>
  <c r="AF190" i="1"/>
  <c r="AE190" i="1"/>
  <c r="AD190" i="1"/>
  <c r="AC190" i="1"/>
  <c r="Y190" i="1"/>
  <c r="X190" i="1"/>
  <c r="W190" i="1"/>
  <c r="V190" i="1"/>
  <c r="U190" i="1"/>
  <c r="T190" i="1"/>
  <c r="P190" i="1"/>
  <c r="O190" i="1"/>
  <c r="N190" i="1"/>
  <c r="M190" i="1"/>
  <c r="L190" i="1"/>
  <c r="K190" i="1"/>
  <c r="G190" i="1"/>
  <c r="F190" i="1"/>
  <c r="E190" i="1"/>
  <c r="D190" i="1"/>
  <c r="C190" i="1"/>
  <c r="CD190" i="1" s="1"/>
  <c r="CE189" i="1"/>
  <c r="BU189" i="1"/>
  <c r="BT189" i="1"/>
  <c r="BS189" i="1"/>
  <c r="BR189" i="1"/>
  <c r="BN189" i="1"/>
  <c r="BM189" i="1"/>
  <c r="BL189" i="1"/>
  <c r="BK189" i="1"/>
  <c r="BJ189" i="1"/>
  <c r="BI189" i="1"/>
  <c r="BH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K189" i="1"/>
  <c r="AJ189" i="1"/>
  <c r="AF189" i="1"/>
  <c r="AE189" i="1"/>
  <c r="AD189" i="1"/>
  <c r="AC189" i="1"/>
  <c r="Y189" i="1"/>
  <c r="X189" i="1"/>
  <c r="W189" i="1"/>
  <c r="V189" i="1"/>
  <c r="U189" i="1"/>
  <c r="T189" i="1"/>
  <c r="P189" i="1"/>
  <c r="O189" i="1"/>
  <c r="N189" i="1"/>
  <c r="M189" i="1"/>
  <c r="L189" i="1"/>
  <c r="K189" i="1"/>
  <c r="G189" i="1"/>
  <c r="F189" i="1"/>
  <c r="E189" i="1"/>
  <c r="D189" i="1"/>
  <c r="C189" i="1"/>
  <c r="CE188" i="1"/>
  <c r="BU188" i="1"/>
  <c r="BT188" i="1"/>
  <c r="BS188" i="1"/>
  <c r="BR188" i="1"/>
  <c r="BN188" i="1"/>
  <c r="BM188" i="1"/>
  <c r="BL188" i="1"/>
  <c r="BK188" i="1"/>
  <c r="BJ188" i="1"/>
  <c r="BI188" i="1"/>
  <c r="BH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K188" i="1"/>
  <c r="AJ188" i="1"/>
  <c r="AF188" i="1"/>
  <c r="AE188" i="1"/>
  <c r="AD188" i="1"/>
  <c r="AC188" i="1"/>
  <c r="Y188" i="1"/>
  <c r="X188" i="1"/>
  <c r="W188" i="1"/>
  <c r="V188" i="1"/>
  <c r="U188" i="1"/>
  <c r="T188" i="1"/>
  <c r="P188" i="1"/>
  <c r="O188" i="1"/>
  <c r="N188" i="1"/>
  <c r="M188" i="1"/>
  <c r="L188" i="1"/>
  <c r="K188" i="1"/>
  <c r="G188" i="1"/>
  <c r="F188" i="1"/>
  <c r="E188" i="1"/>
  <c r="D188" i="1"/>
  <c r="C188" i="1"/>
  <c r="CD188" i="1" s="1"/>
  <c r="CE187" i="1"/>
  <c r="BU187" i="1"/>
  <c r="BT187" i="1"/>
  <c r="BS187" i="1"/>
  <c r="BR187" i="1"/>
  <c r="BN187" i="1"/>
  <c r="BM187" i="1"/>
  <c r="BL187" i="1"/>
  <c r="BK187" i="1"/>
  <c r="BJ187" i="1"/>
  <c r="BI187" i="1"/>
  <c r="BH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K187" i="1"/>
  <c r="AJ187" i="1"/>
  <c r="AF187" i="1"/>
  <c r="AE187" i="1"/>
  <c r="AD187" i="1"/>
  <c r="AC187" i="1"/>
  <c r="Y187" i="1"/>
  <c r="X187" i="1"/>
  <c r="W187" i="1"/>
  <c r="V187" i="1"/>
  <c r="U187" i="1"/>
  <c r="T187" i="1"/>
  <c r="P187" i="1"/>
  <c r="O187" i="1"/>
  <c r="N187" i="1"/>
  <c r="M187" i="1"/>
  <c r="L187" i="1"/>
  <c r="K187" i="1"/>
  <c r="G187" i="1"/>
  <c r="F187" i="1"/>
  <c r="E187" i="1"/>
  <c r="D187" i="1"/>
  <c r="CF187" i="1" s="1"/>
  <c r="C187" i="1"/>
  <c r="CE186" i="1"/>
  <c r="BU186" i="1"/>
  <c r="BT186" i="1"/>
  <c r="BS186" i="1"/>
  <c r="BR186" i="1"/>
  <c r="BN186" i="1"/>
  <c r="BM186" i="1"/>
  <c r="BL186" i="1"/>
  <c r="BK186" i="1"/>
  <c r="BJ186" i="1"/>
  <c r="BI186" i="1"/>
  <c r="BH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K186" i="1"/>
  <c r="AJ186" i="1"/>
  <c r="AF186" i="1"/>
  <c r="AE186" i="1"/>
  <c r="AD186" i="1"/>
  <c r="AC186" i="1"/>
  <c r="Y186" i="1"/>
  <c r="X186" i="1"/>
  <c r="W186" i="1"/>
  <c r="V186" i="1"/>
  <c r="U186" i="1"/>
  <c r="T186" i="1"/>
  <c r="P186" i="1"/>
  <c r="O186" i="1"/>
  <c r="N186" i="1"/>
  <c r="M186" i="1"/>
  <c r="L186" i="1"/>
  <c r="K186" i="1"/>
  <c r="G186" i="1"/>
  <c r="F186" i="1"/>
  <c r="E186" i="1"/>
  <c r="D186" i="1"/>
  <c r="C186" i="1"/>
  <c r="CG186" i="1" s="1"/>
  <c r="CE185" i="1"/>
  <c r="BU185" i="1"/>
  <c r="BT185" i="1"/>
  <c r="BS185" i="1"/>
  <c r="BR185" i="1"/>
  <c r="BN185" i="1"/>
  <c r="BM185" i="1"/>
  <c r="BL185" i="1"/>
  <c r="BK185" i="1"/>
  <c r="BJ185" i="1"/>
  <c r="BI185" i="1"/>
  <c r="BH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K185" i="1"/>
  <c r="AJ185" i="1"/>
  <c r="AF185" i="1"/>
  <c r="AE185" i="1"/>
  <c r="AD185" i="1"/>
  <c r="AC185" i="1"/>
  <c r="Y185" i="1"/>
  <c r="X185" i="1"/>
  <c r="W185" i="1"/>
  <c r="V185" i="1"/>
  <c r="U185" i="1"/>
  <c r="T185" i="1"/>
  <c r="P185" i="1"/>
  <c r="O185" i="1"/>
  <c r="N185" i="1"/>
  <c r="M185" i="1"/>
  <c r="L185" i="1"/>
  <c r="K185" i="1"/>
  <c r="G185" i="1"/>
  <c r="F185" i="1"/>
  <c r="E185" i="1"/>
  <c r="D185" i="1"/>
  <c r="C185" i="1"/>
  <c r="CE184" i="1"/>
  <c r="BU184" i="1"/>
  <c r="BT184" i="1"/>
  <c r="BS184" i="1"/>
  <c r="BR184" i="1"/>
  <c r="BN184" i="1"/>
  <c r="BM184" i="1"/>
  <c r="BL184" i="1"/>
  <c r="BK184" i="1"/>
  <c r="BJ184" i="1"/>
  <c r="BI184" i="1"/>
  <c r="BH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K184" i="1"/>
  <c r="AJ184" i="1"/>
  <c r="AF184" i="1"/>
  <c r="AE184" i="1"/>
  <c r="AD184" i="1"/>
  <c r="AC184" i="1"/>
  <c r="Y184" i="1"/>
  <c r="X184" i="1"/>
  <c r="W184" i="1"/>
  <c r="V184" i="1"/>
  <c r="U184" i="1"/>
  <c r="T184" i="1"/>
  <c r="P184" i="1"/>
  <c r="O184" i="1"/>
  <c r="N184" i="1"/>
  <c r="M184" i="1"/>
  <c r="L184" i="1"/>
  <c r="K184" i="1"/>
  <c r="G184" i="1"/>
  <c r="F184" i="1"/>
  <c r="E184" i="1"/>
  <c r="D184" i="1"/>
  <c r="C184" i="1"/>
  <c r="CE183" i="1"/>
  <c r="BU183" i="1"/>
  <c r="BT183" i="1"/>
  <c r="BS183" i="1"/>
  <c r="BR183" i="1"/>
  <c r="BN183" i="1"/>
  <c r="BM183" i="1"/>
  <c r="BL183" i="1"/>
  <c r="BK183" i="1"/>
  <c r="BJ183" i="1"/>
  <c r="BI183" i="1"/>
  <c r="BH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K183" i="1"/>
  <c r="AL183" i="1" s="1"/>
  <c r="AJ183" i="1"/>
  <c r="AF183" i="1"/>
  <c r="AE183" i="1"/>
  <c r="AD183" i="1"/>
  <c r="AC183" i="1"/>
  <c r="Y183" i="1"/>
  <c r="X183" i="1"/>
  <c r="W183" i="1"/>
  <c r="V183" i="1"/>
  <c r="U183" i="1"/>
  <c r="T183" i="1"/>
  <c r="P183" i="1"/>
  <c r="O183" i="1"/>
  <c r="N183" i="1"/>
  <c r="M183" i="1"/>
  <c r="L183" i="1"/>
  <c r="K183" i="1"/>
  <c r="G183" i="1"/>
  <c r="F183" i="1"/>
  <c r="E183" i="1"/>
  <c r="D183" i="1"/>
  <c r="CF183" i="1" s="1"/>
  <c r="C183" i="1"/>
  <c r="CE182" i="1"/>
  <c r="BU182" i="1"/>
  <c r="BT182" i="1"/>
  <c r="BS182" i="1"/>
  <c r="BR182" i="1"/>
  <c r="BN182" i="1"/>
  <c r="BM182" i="1"/>
  <c r="BL182" i="1"/>
  <c r="BK182" i="1"/>
  <c r="BJ182" i="1"/>
  <c r="BI182" i="1"/>
  <c r="BH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K182" i="1"/>
  <c r="AJ182" i="1"/>
  <c r="AF182" i="1"/>
  <c r="AE182" i="1"/>
  <c r="AD182" i="1"/>
  <c r="AC182" i="1"/>
  <c r="Y182" i="1"/>
  <c r="X182" i="1"/>
  <c r="W182" i="1"/>
  <c r="V182" i="1"/>
  <c r="U182" i="1"/>
  <c r="T182" i="1"/>
  <c r="P182" i="1"/>
  <c r="O182" i="1"/>
  <c r="N182" i="1"/>
  <c r="M182" i="1"/>
  <c r="L182" i="1"/>
  <c r="K182" i="1"/>
  <c r="G182" i="1"/>
  <c r="F182" i="1"/>
  <c r="E182" i="1"/>
  <c r="D182" i="1"/>
  <c r="C182" i="1"/>
  <c r="CG182" i="1" s="1"/>
  <c r="A178" i="1"/>
  <c r="CE177" i="1"/>
  <c r="BU177" i="1"/>
  <c r="BT177" i="1"/>
  <c r="BS177" i="1"/>
  <c r="BR177" i="1"/>
  <c r="BN177" i="1"/>
  <c r="BM177" i="1"/>
  <c r="BL177" i="1"/>
  <c r="BK177" i="1"/>
  <c r="BJ177" i="1"/>
  <c r="BI177" i="1"/>
  <c r="BH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K177" i="1"/>
  <c r="AJ177" i="1"/>
  <c r="AF177" i="1"/>
  <c r="AE177" i="1"/>
  <c r="AD177" i="1"/>
  <c r="AC177" i="1"/>
  <c r="Y177" i="1"/>
  <c r="X177" i="1"/>
  <c r="W177" i="1"/>
  <c r="V177" i="1"/>
  <c r="U177" i="1"/>
  <c r="T177" i="1"/>
  <c r="P177" i="1"/>
  <c r="O177" i="1"/>
  <c r="N177" i="1"/>
  <c r="M177" i="1"/>
  <c r="L177" i="1"/>
  <c r="K177" i="1"/>
  <c r="G177" i="1"/>
  <c r="F177" i="1"/>
  <c r="E177" i="1"/>
  <c r="D177" i="1"/>
  <c r="C177" i="1"/>
  <c r="CE176" i="1"/>
  <c r="CC176" i="1"/>
  <c r="BU176" i="1"/>
  <c r="BT176" i="1"/>
  <c r="BS176" i="1"/>
  <c r="BR176" i="1"/>
  <c r="BN176" i="1"/>
  <c r="BM176" i="1"/>
  <c r="BL176" i="1"/>
  <c r="BK176" i="1"/>
  <c r="BJ176" i="1"/>
  <c r="BI176" i="1"/>
  <c r="BH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K176" i="1"/>
  <c r="AL176" i="1" s="1"/>
  <c r="AJ176" i="1"/>
  <c r="AF176" i="1"/>
  <c r="AE176" i="1"/>
  <c r="AD176" i="1"/>
  <c r="AC176" i="1"/>
  <c r="Y176" i="1"/>
  <c r="X176" i="1"/>
  <c r="W176" i="1"/>
  <c r="V176" i="1"/>
  <c r="U176" i="1"/>
  <c r="T176" i="1"/>
  <c r="P176" i="1"/>
  <c r="O176" i="1"/>
  <c r="N176" i="1"/>
  <c r="M176" i="1"/>
  <c r="L176" i="1"/>
  <c r="K176" i="1"/>
  <c r="G176" i="1"/>
  <c r="F176" i="1"/>
  <c r="E176" i="1"/>
  <c r="D176" i="1"/>
  <c r="C176" i="1"/>
  <c r="CE175" i="1"/>
  <c r="BU175" i="1"/>
  <c r="BT175" i="1"/>
  <c r="BS175" i="1"/>
  <c r="BR175" i="1"/>
  <c r="BN175" i="1"/>
  <c r="BM175" i="1"/>
  <c r="BL175" i="1"/>
  <c r="BK175" i="1"/>
  <c r="BJ175" i="1"/>
  <c r="BI175" i="1"/>
  <c r="BH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K175" i="1"/>
  <c r="AJ175" i="1"/>
  <c r="AF175" i="1"/>
  <c r="AE175" i="1"/>
  <c r="AD175" i="1"/>
  <c r="AC175" i="1"/>
  <c r="Y175" i="1"/>
  <c r="X175" i="1"/>
  <c r="W175" i="1"/>
  <c r="V175" i="1"/>
  <c r="U175" i="1"/>
  <c r="T175" i="1"/>
  <c r="P175" i="1"/>
  <c r="O175" i="1"/>
  <c r="N175" i="1"/>
  <c r="M175" i="1"/>
  <c r="L175" i="1"/>
  <c r="K175" i="1"/>
  <c r="G175" i="1"/>
  <c r="F175" i="1"/>
  <c r="E175" i="1"/>
  <c r="D175" i="1"/>
  <c r="C175" i="1"/>
  <c r="CG175" i="1" s="1"/>
  <c r="CE174" i="1"/>
  <c r="BU174" i="1"/>
  <c r="BT174" i="1"/>
  <c r="BS174" i="1"/>
  <c r="BR174" i="1"/>
  <c r="BN174" i="1"/>
  <c r="BM174" i="1"/>
  <c r="BL174" i="1"/>
  <c r="BK174" i="1"/>
  <c r="BJ174" i="1"/>
  <c r="BI174" i="1"/>
  <c r="BH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K174" i="1"/>
  <c r="AJ174" i="1"/>
  <c r="AL174" i="1" s="1"/>
  <c r="AF174" i="1"/>
  <c r="AE174" i="1"/>
  <c r="AD174" i="1"/>
  <c r="AC174" i="1"/>
  <c r="AG174" i="1" s="1"/>
  <c r="Y174" i="1"/>
  <c r="X174" i="1"/>
  <c r="W174" i="1"/>
  <c r="V174" i="1"/>
  <c r="U174" i="1"/>
  <c r="T174" i="1"/>
  <c r="P174" i="1"/>
  <c r="O174" i="1"/>
  <c r="N174" i="1"/>
  <c r="M174" i="1"/>
  <c r="L174" i="1"/>
  <c r="K174" i="1"/>
  <c r="G174" i="1"/>
  <c r="F174" i="1"/>
  <c r="E174" i="1"/>
  <c r="D174" i="1"/>
  <c r="C174" i="1"/>
  <c r="CE173" i="1"/>
  <c r="BU173" i="1"/>
  <c r="BT173" i="1"/>
  <c r="BS173" i="1"/>
  <c r="BR173" i="1"/>
  <c r="BN173" i="1"/>
  <c r="BM173" i="1"/>
  <c r="BL173" i="1"/>
  <c r="BK173" i="1"/>
  <c r="BJ173" i="1"/>
  <c r="BI173" i="1"/>
  <c r="BH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K173" i="1"/>
  <c r="AJ173" i="1"/>
  <c r="AF173" i="1"/>
  <c r="AE173" i="1"/>
  <c r="AD173" i="1"/>
  <c r="AC173" i="1"/>
  <c r="Y173" i="1"/>
  <c r="X173" i="1"/>
  <c r="W173" i="1"/>
  <c r="V173" i="1"/>
  <c r="U173" i="1"/>
  <c r="T173" i="1"/>
  <c r="P173" i="1"/>
  <c r="O173" i="1"/>
  <c r="N173" i="1"/>
  <c r="M173" i="1"/>
  <c r="L173" i="1"/>
  <c r="K173" i="1"/>
  <c r="G173" i="1"/>
  <c r="F173" i="1"/>
  <c r="E173" i="1"/>
  <c r="H173" i="1" s="1"/>
  <c r="J173" i="1" s="1"/>
  <c r="D173" i="1"/>
  <c r="C173" i="1"/>
  <c r="CE172" i="1"/>
  <c r="CC172" i="1"/>
  <c r="BU172" i="1"/>
  <c r="BT172" i="1"/>
  <c r="BS172" i="1"/>
  <c r="BR172" i="1"/>
  <c r="BN172" i="1"/>
  <c r="BM172" i="1"/>
  <c r="BL172" i="1"/>
  <c r="BK172" i="1"/>
  <c r="BJ172" i="1"/>
  <c r="BI172" i="1"/>
  <c r="BH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K172" i="1"/>
  <c r="AJ172" i="1"/>
  <c r="AF172" i="1"/>
  <c r="AE172" i="1"/>
  <c r="AD172" i="1"/>
  <c r="AC172" i="1"/>
  <c r="Y172" i="1"/>
  <c r="X172" i="1"/>
  <c r="W172" i="1"/>
  <c r="V172" i="1"/>
  <c r="U172" i="1"/>
  <c r="Z172" i="1" s="1"/>
  <c r="T172" i="1"/>
  <c r="P172" i="1"/>
  <c r="O172" i="1"/>
  <c r="N172" i="1"/>
  <c r="M172" i="1"/>
  <c r="L172" i="1"/>
  <c r="K172" i="1"/>
  <c r="G172" i="1"/>
  <c r="F172" i="1"/>
  <c r="E172" i="1"/>
  <c r="D172" i="1"/>
  <c r="C172" i="1"/>
  <c r="CD172" i="1" s="1"/>
  <c r="CE171" i="1"/>
  <c r="BU171" i="1"/>
  <c r="BT171" i="1"/>
  <c r="BS171" i="1"/>
  <c r="BR171" i="1"/>
  <c r="BN171" i="1"/>
  <c r="BM171" i="1"/>
  <c r="BL171" i="1"/>
  <c r="BK171" i="1"/>
  <c r="BJ171" i="1"/>
  <c r="BI171" i="1"/>
  <c r="BH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K171" i="1"/>
  <c r="AJ171" i="1"/>
  <c r="AF171" i="1"/>
  <c r="AE171" i="1"/>
  <c r="AD171" i="1"/>
  <c r="AC171" i="1"/>
  <c r="Y171" i="1"/>
  <c r="X171" i="1"/>
  <c r="W171" i="1"/>
  <c r="V171" i="1"/>
  <c r="U171" i="1"/>
  <c r="T171" i="1"/>
  <c r="P171" i="1"/>
  <c r="O171" i="1"/>
  <c r="N171" i="1"/>
  <c r="M171" i="1"/>
  <c r="L171" i="1"/>
  <c r="K171" i="1"/>
  <c r="G171" i="1"/>
  <c r="F171" i="1"/>
  <c r="E171" i="1"/>
  <c r="D171" i="1"/>
  <c r="CF171" i="1" s="1"/>
  <c r="C171" i="1"/>
  <c r="CG171" i="1" s="1"/>
  <c r="CE170" i="1"/>
  <c r="BU170" i="1"/>
  <c r="BT170" i="1"/>
  <c r="BS170" i="1"/>
  <c r="BR170" i="1"/>
  <c r="BN170" i="1"/>
  <c r="BM170" i="1"/>
  <c r="BL170" i="1"/>
  <c r="BK170" i="1"/>
  <c r="BJ170" i="1"/>
  <c r="BI170" i="1"/>
  <c r="BH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K170" i="1"/>
  <c r="AJ170" i="1"/>
  <c r="AF170" i="1"/>
  <c r="AE170" i="1"/>
  <c r="AD170" i="1"/>
  <c r="AC170" i="1"/>
  <c r="Y170" i="1"/>
  <c r="X170" i="1"/>
  <c r="W170" i="1"/>
  <c r="V170" i="1"/>
  <c r="U170" i="1"/>
  <c r="T170" i="1"/>
  <c r="P170" i="1"/>
  <c r="O170" i="1"/>
  <c r="N170" i="1"/>
  <c r="M170" i="1"/>
  <c r="L170" i="1"/>
  <c r="K170" i="1"/>
  <c r="G170" i="1"/>
  <c r="F170" i="1"/>
  <c r="E170" i="1"/>
  <c r="D170" i="1"/>
  <c r="C170" i="1"/>
  <c r="CE169" i="1"/>
  <c r="BU169" i="1"/>
  <c r="BT169" i="1"/>
  <c r="BS169" i="1"/>
  <c r="BR169" i="1"/>
  <c r="BN169" i="1"/>
  <c r="BM169" i="1"/>
  <c r="BL169" i="1"/>
  <c r="BK169" i="1"/>
  <c r="BJ169" i="1"/>
  <c r="BI169" i="1"/>
  <c r="BH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K169" i="1"/>
  <c r="AJ169" i="1"/>
  <c r="AF169" i="1"/>
  <c r="AE169" i="1"/>
  <c r="AD169" i="1"/>
  <c r="AC169" i="1"/>
  <c r="Y169" i="1"/>
  <c r="X169" i="1"/>
  <c r="W169" i="1"/>
  <c r="V169" i="1"/>
  <c r="U169" i="1"/>
  <c r="T169" i="1"/>
  <c r="P169" i="1"/>
  <c r="O169" i="1"/>
  <c r="N169" i="1"/>
  <c r="M169" i="1"/>
  <c r="L169" i="1"/>
  <c r="K169" i="1"/>
  <c r="G169" i="1"/>
  <c r="F169" i="1"/>
  <c r="H169" i="1" s="1"/>
  <c r="E169" i="1"/>
  <c r="D169" i="1"/>
  <c r="C169" i="1"/>
  <c r="P168" i="1"/>
  <c r="O168" i="1"/>
  <c r="N168" i="1"/>
  <c r="M168" i="1"/>
  <c r="L168" i="1"/>
  <c r="K168" i="1"/>
  <c r="P167" i="1"/>
  <c r="O167" i="1"/>
  <c r="N167" i="1"/>
  <c r="M167" i="1"/>
  <c r="L167" i="1"/>
  <c r="K167" i="1"/>
  <c r="CE166" i="1"/>
  <c r="BU166" i="1"/>
  <c r="BT166" i="1"/>
  <c r="BS166" i="1"/>
  <c r="BR166" i="1"/>
  <c r="BN166" i="1"/>
  <c r="BM166" i="1"/>
  <c r="BL166" i="1"/>
  <c r="BK166" i="1"/>
  <c r="BJ166" i="1"/>
  <c r="BI166" i="1"/>
  <c r="BH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K166" i="1"/>
  <c r="AJ166" i="1"/>
  <c r="AF166" i="1"/>
  <c r="AE166" i="1"/>
  <c r="AD166" i="1"/>
  <c r="AC166" i="1"/>
  <c r="Y166" i="1"/>
  <c r="X166" i="1"/>
  <c r="W166" i="1"/>
  <c r="V166" i="1"/>
  <c r="U166" i="1"/>
  <c r="T166" i="1"/>
  <c r="P166" i="1"/>
  <c r="O166" i="1"/>
  <c r="N166" i="1"/>
  <c r="M166" i="1"/>
  <c r="L166" i="1"/>
  <c r="K166" i="1"/>
  <c r="G166" i="1"/>
  <c r="F166" i="1"/>
  <c r="E166" i="1"/>
  <c r="H166" i="1" s="1"/>
  <c r="D166" i="1"/>
  <c r="C166" i="1"/>
  <c r="CD166" i="1" s="1"/>
  <c r="CE165" i="1"/>
  <c r="CC165" i="1"/>
  <c r="BU165" i="1"/>
  <c r="BT165" i="1"/>
  <c r="BS165" i="1"/>
  <c r="BR165" i="1"/>
  <c r="BN165" i="1"/>
  <c r="BM165" i="1"/>
  <c r="BL165" i="1"/>
  <c r="BK165" i="1"/>
  <c r="BJ165" i="1"/>
  <c r="BI165" i="1"/>
  <c r="BH165" i="1"/>
  <c r="BO165" i="1" s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BE165" i="1" s="1"/>
  <c r="AK165" i="1"/>
  <c r="AJ165" i="1"/>
  <c r="AF165" i="1"/>
  <c r="AE165" i="1"/>
  <c r="AD165" i="1"/>
  <c r="AC165" i="1"/>
  <c r="Y165" i="1"/>
  <c r="X165" i="1"/>
  <c r="W165" i="1"/>
  <c r="V165" i="1"/>
  <c r="U165" i="1"/>
  <c r="T165" i="1"/>
  <c r="Z165" i="1" s="1"/>
  <c r="P165" i="1"/>
  <c r="O165" i="1"/>
  <c r="N165" i="1"/>
  <c r="M165" i="1"/>
  <c r="L165" i="1"/>
  <c r="K165" i="1"/>
  <c r="G165" i="1"/>
  <c r="F165" i="1"/>
  <c r="E165" i="1"/>
  <c r="D165" i="1"/>
  <c r="CF165" i="1" s="1"/>
  <c r="C165" i="1"/>
  <c r="CE164" i="1"/>
  <c r="BU164" i="1"/>
  <c r="BT164" i="1"/>
  <c r="BS164" i="1"/>
  <c r="BR164" i="1"/>
  <c r="BN164" i="1"/>
  <c r="BM164" i="1"/>
  <c r="BL164" i="1"/>
  <c r="BK164" i="1"/>
  <c r="BJ164" i="1"/>
  <c r="BI164" i="1"/>
  <c r="BH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K164" i="1"/>
  <c r="AJ164" i="1"/>
  <c r="AF164" i="1"/>
  <c r="AE164" i="1"/>
  <c r="AD164" i="1"/>
  <c r="AC164" i="1"/>
  <c r="Y164" i="1"/>
  <c r="X164" i="1"/>
  <c r="W164" i="1"/>
  <c r="V164" i="1"/>
  <c r="U164" i="1"/>
  <c r="T164" i="1"/>
  <c r="P164" i="1"/>
  <c r="O164" i="1"/>
  <c r="N164" i="1"/>
  <c r="M164" i="1"/>
  <c r="L164" i="1"/>
  <c r="K164" i="1"/>
  <c r="G164" i="1"/>
  <c r="F164" i="1"/>
  <c r="E164" i="1"/>
  <c r="D164" i="1"/>
  <c r="C164" i="1"/>
  <c r="CE163" i="1"/>
  <c r="BU163" i="1"/>
  <c r="BT163" i="1"/>
  <c r="BS163" i="1"/>
  <c r="BR163" i="1"/>
  <c r="BN163" i="1"/>
  <c r="BM163" i="1"/>
  <c r="BL163" i="1"/>
  <c r="BK163" i="1"/>
  <c r="BJ163" i="1"/>
  <c r="BI163" i="1"/>
  <c r="BH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K163" i="1"/>
  <c r="AJ163" i="1"/>
  <c r="AF163" i="1"/>
  <c r="AE163" i="1"/>
  <c r="AD163" i="1"/>
  <c r="AC163" i="1"/>
  <c r="Y163" i="1"/>
  <c r="X163" i="1"/>
  <c r="W163" i="1"/>
  <c r="V163" i="1"/>
  <c r="U163" i="1"/>
  <c r="T163" i="1"/>
  <c r="P163" i="1"/>
  <c r="O163" i="1"/>
  <c r="N163" i="1"/>
  <c r="M163" i="1"/>
  <c r="L163" i="1"/>
  <c r="K163" i="1"/>
  <c r="G163" i="1"/>
  <c r="F163" i="1"/>
  <c r="E163" i="1"/>
  <c r="D163" i="1"/>
  <c r="C163" i="1"/>
  <c r="CE162" i="1"/>
  <c r="CC162" i="1"/>
  <c r="BU162" i="1"/>
  <c r="BT162" i="1"/>
  <c r="BS162" i="1"/>
  <c r="BR162" i="1"/>
  <c r="BN162" i="1"/>
  <c r="BM162" i="1"/>
  <c r="BL162" i="1"/>
  <c r="BK162" i="1"/>
  <c r="BJ162" i="1"/>
  <c r="BI162" i="1"/>
  <c r="BH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K162" i="1"/>
  <c r="AJ162" i="1"/>
  <c r="AF162" i="1"/>
  <c r="AE162" i="1"/>
  <c r="AD162" i="1"/>
  <c r="AC162" i="1"/>
  <c r="Y162" i="1"/>
  <c r="X162" i="1"/>
  <c r="W162" i="1"/>
  <c r="V162" i="1"/>
  <c r="U162" i="1"/>
  <c r="T162" i="1"/>
  <c r="P162" i="1"/>
  <c r="O162" i="1"/>
  <c r="N162" i="1"/>
  <c r="M162" i="1"/>
  <c r="L162" i="1"/>
  <c r="K162" i="1"/>
  <c r="G162" i="1"/>
  <c r="F162" i="1"/>
  <c r="E162" i="1"/>
  <c r="D162" i="1"/>
  <c r="C162" i="1"/>
  <c r="CE161" i="1"/>
  <c r="BU161" i="1"/>
  <c r="BT161" i="1"/>
  <c r="BS161" i="1"/>
  <c r="BR161" i="1"/>
  <c r="BN161" i="1"/>
  <c r="BM161" i="1"/>
  <c r="BL161" i="1"/>
  <c r="BK161" i="1"/>
  <c r="BJ161" i="1"/>
  <c r="BI161" i="1"/>
  <c r="BH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K161" i="1"/>
  <c r="AL161" i="1" s="1"/>
  <c r="AJ161" i="1"/>
  <c r="AF161" i="1"/>
  <c r="AE161" i="1"/>
  <c r="AD161" i="1"/>
  <c r="AC161" i="1"/>
  <c r="Y161" i="1"/>
  <c r="X161" i="1"/>
  <c r="W161" i="1"/>
  <c r="V161" i="1"/>
  <c r="U161" i="1"/>
  <c r="T161" i="1"/>
  <c r="P161" i="1"/>
  <c r="O161" i="1"/>
  <c r="N161" i="1"/>
  <c r="M161" i="1"/>
  <c r="L161" i="1"/>
  <c r="K161" i="1"/>
  <c r="G161" i="1"/>
  <c r="F161" i="1"/>
  <c r="E161" i="1"/>
  <c r="D161" i="1"/>
  <c r="C161" i="1"/>
  <c r="CG161" i="1" s="1"/>
  <c r="CE160" i="1"/>
  <c r="BU160" i="1"/>
  <c r="BT160" i="1"/>
  <c r="BS160" i="1"/>
  <c r="BR160" i="1"/>
  <c r="BN160" i="1"/>
  <c r="BM160" i="1"/>
  <c r="BL160" i="1"/>
  <c r="BK160" i="1"/>
  <c r="BJ160" i="1"/>
  <c r="BI160" i="1"/>
  <c r="BH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K160" i="1"/>
  <c r="AJ160" i="1"/>
  <c r="AL160" i="1" s="1"/>
  <c r="AF160" i="1"/>
  <c r="AE160" i="1"/>
  <c r="AD160" i="1"/>
  <c r="AC160" i="1"/>
  <c r="Y160" i="1"/>
  <c r="X160" i="1"/>
  <c r="W160" i="1"/>
  <c r="V160" i="1"/>
  <c r="U160" i="1"/>
  <c r="T160" i="1"/>
  <c r="P160" i="1"/>
  <c r="O160" i="1"/>
  <c r="N160" i="1"/>
  <c r="M160" i="1"/>
  <c r="L160" i="1"/>
  <c r="K160" i="1"/>
  <c r="G160" i="1"/>
  <c r="F160" i="1"/>
  <c r="E160" i="1"/>
  <c r="D160" i="1"/>
  <c r="C160" i="1"/>
  <c r="CE159" i="1"/>
  <c r="BU159" i="1"/>
  <c r="BT159" i="1"/>
  <c r="BS159" i="1"/>
  <c r="BR159" i="1"/>
  <c r="BN159" i="1"/>
  <c r="BM159" i="1"/>
  <c r="BL159" i="1"/>
  <c r="BK159" i="1"/>
  <c r="BJ159" i="1"/>
  <c r="BI159" i="1"/>
  <c r="BH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K159" i="1"/>
  <c r="AJ159" i="1"/>
  <c r="AF159" i="1"/>
  <c r="AE159" i="1"/>
  <c r="AD159" i="1"/>
  <c r="AC159" i="1"/>
  <c r="Y159" i="1"/>
  <c r="X159" i="1"/>
  <c r="W159" i="1"/>
  <c r="V159" i="1"/>
  <c r="U159" i="1"/>
  <c r="T159" i="1"/>
  <c r="P159" i="1"/>
  <c r="O159" i="1"/>
  <c r="N159" i="1"/>
  <c r="M159" i="1"/>
  <c r="L159" i="1"/>
  <c r="K159" i="1"/>
  <c r="G159" i="1"/>
  <c r="F159" i="1"/>
  <c r="E159" i="1"/>
  <c r="D159" i="1"/>
  <c r="C159" i="1"/>
  <c r="CG159" i="1" s="1"/>
  <c r="CE158" i="1"/>
  <c r="BU158" i="1"/>
  <c r="BT158" i="1"/>
  <c r="BS158" i="1"/>
  <c r="BR158" i="1"/>
  <c r="BN158" i="1"/>
  <c r="BM158" i="1"/>
  <c r="BL158" i="1"/>
  <c r="BK158" i="1"/>
  <c r="BJ158" i="1"/>
  <c r="BI158" i="1"/>
  <c r="BH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K158" i="1"/>
  <c r="AJ158" i="1"/>
  <c r="AL158" i="1" s="1"/>
  <c r="AF158" i="1"/>
  <c r="AE158" i="1"/>
  <c r="AD158" i="1"/>
  <c r="AC158" i="1"/>
  <c r="Y158" i="1"/>
  <c r="X158" i="1"/>
  <c r="W158" i="1"/>
  <c r="V158" i="1"/>
  <c r="U158" i="1"/>
  <c r="T158" i="1"/>
  <c r="P158" i="1"/>
  <c r="O158" i="1"/>
  <c r="N158" i="1"/>
  <c r="M158" i="1"/>
  <c r="L158" i="1"/>
  <c r="K158" i="1"/>
  <c r="G158" i="1"/>
  <c r="F158" i="1"/>
  <c r="E158" i="1"/>
  <c r="D158" i="1"/>
  <c r="C158" i="1"/>
  <c r="CE157" i="1"/>
  <c r="BU157" i="1"/>
  <c r="BT157" i="1"/>
  <c r="BS157" i="1"/>
  <c r="BR157" i="1"/>
  <c r="BN157" i="1"/>
  <c r="BM157" i="1"/>
  <c r="BL157" i="1"/>
  <c r="BK157" i="1"/>
  <c r="BJ157" i="1"/>
  <c r="BI157" i="1"/>
  <c r="BH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K157" i="1"/>
  <c r="AJ157" i="1"/>
  <c r="AF157" i="1"/>
  <c r="AE157" i="1"/>
  <c r="AD157" i="1"/>
  <c r="AC157" i="1"/>
  <c r="Y157" i="1"/>
  <c r="X157" i="1"/>
  <c r="W157" i="1"/>
  <c r="V157" i="1"/>
  <c r="U157" i="1"/>
  <c r="T157" i="1"/>
  <c r="P157" i="1"/>
  <c r="O157" i="1"/>
  <c r="N157" i="1"/>
  <c r="M157" i="1"/>
  <c r="L157" i="1"/>
  <c r="K157" i="1"/>
  <c r="G157" i="1"/>
  <c r="F157" i="1"/>
  <c r="E157" i="1"/>
  <c r="D157" i="1"/>
  <c r="C157" i="1"/>
  <c r="CE156" i="1"/>
  <c r="BU156" i="1"/>
  <c r="BT156" i="1"/>
  <c r="BS156" i="1"/>
  <c r="BR156" i="1"/>
  <c r="BN156" i="1"/>
  <c r="BM156" i="1"/>
  <c r="BL156" i="1"/>
  <c r="BK156" i="1"/>
  <c r="BJ156" i="1"/>
  <c r="BI156" i="1"/>
  <c r="BH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K156" i="1"/>
  <c r="AJ156" i="1"/>
  <c r="AL156" i="1" s="1"/>
  <c r="AF156" i="1"/>
  <c r="AE156" i="1"/>
  <c r="AD156" i="1"/>
  <c r="AC156" i="1"/>
  <c r="Y156" i="1"/>
  <c r="X156" i="1"/>
  <c r="W156" i="1"/>
  <c r="V156" i="1"/>
  <c r="U156" i="1"/>
  <c r="T156" i="1"/>
  <c r="P156" i="1"/>
  <c r="O156" i="1"/>
  <c r="N156" i="1"/>
  <c r="M156" i="1"/>
  <c r="L156" i="1"/>
  <c r="K156" i="1"/>
  <c r="G156" i="1"/>
  <c r="F156" i="1"/>
  <c r="E156" i="1"/>
  <c r="D156" i="1"/>
  <c r="C156" i="1"/>
  <c r="CE155" i="1"/>
  <c r="BU155" i="1"/>
  <c r="BT155" i="1"/>
  <c r="BS155" i="1"/>
  <c r="BR155" i="1"/>
  <c r="BN155" i="1"/>
  <c r="BM155" i="1"/>
  <c r="BL155" i="1"/>
  <c r="BK155" i="1"/>
  <c r="BJ155" i="1"/>
  <c r="BI155" i="1"/>
  <c r="BH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K155" i="1"/>
  <c r="AJ155" i="1"/>
  <c r="AF155" i="1"/>
  <c r="AE155" i="1"/>
  <c r="AD155" i="1"/>
  <c r="AC155" i="1"/>
  <c r="Y155" i="1"/>
  <c r="X155" i="1"/>
  <c r="W155" i="1"/>
  <c r="V155" i="1"/>
  <c r="U155" i="1"/>
  <c r="T155" i="1"/>
  <c r="P155" i="1"/>
  <c r="O155" i="1"/>
  <c r="N155" i="1"/>
  <c r="M155" i="1"/>
  <c r="L155" i="1"/>
  <c r="K155" i="1"/>
  <c r="G155" i="1"/>
  <c r="F155" i="1"/>
  <c r="E155" i="1"/>
  <c r="D155" i="1"/>
  <c r="C155" i="1"/>
  <c r="CE154" i="1"/>
  <c r="CC154" i="1"/>
  <c r="BU154" i="1"/>
  <c r="BT154" i="1"/>
  <c r="BS154" i="1"/>
  <c r="BR154" i="1"/>
  <c r="BN154" i="1"/>
  <c r="BM154" i="1"/>
  <c r="BL154" i="1"/>
  <c r="BK154" i="1"/>
  <c r="BJ154" i="1"/>
  <c r="BI154" i="1"/>
  <c r="BH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K154" i="1"/>
  <c r="AJ154" i="1"/>
  <c r="AF154" i="1"/>
  <c r="AE154" i="1"/>
  <c r="AD154" i="1"/>
  <c r="AC154" i="1"/>
  <c r="Y154" i="1"/>
  <c r="X154" i="1"/>
  <c r="W154" i="1"/>
  <c r="V154" i="1"/>
  <c r="U154" i="1"/>
  <c r="T154" i="1"/>
  <c r="P154" i="1"/>
  <c r="O154" i="1"/>
  <c r="N154" i="1"/>
  <c r="M154" i="1"/>
  <c r="L154" i="1"/>
  <c r="K154" i="1"/>
  <c r="G154" i="1"/>
  <c r="F154" i="1"/>
  <c r="E154" i="1"/>
  <c r="D154" i="1"/>
  <c r="C154" i="1"/>
  <c r="CE153" i="1"/>
  <c r="BU153" i="1"/>
  <c r="BT153" i="1"/>
  <c r="BS153" i="1"/>
  <c r="BR153" i="1"/>
  <c r="BN153" i="1"/>
  <c r="BM153" i="1"/>
  <c r="BL153" i="1"/>
  <c r="BK153" i="1"/>
  <c r="BJ153" i="1"/>
  <c r="BI153" i="1"/>
  <c r="BH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K153" i="1"/>
  <c r="AJ153" i="1"/>
  <c r="AF153" i="1"/>
  <c r="AE153" i="1"/>
  <c r="AD153" i="1"/>
  <c r="AC153" i="1"/>
  <c r="Y153" i="1"/>
  <c r="X153" i="1"/>
  <c r="W153" i="1"/>
  <c r="V153" i="1"/>
  <c r="U153" i="1"/>
  <c r="T153" i="1"/>
  <c r="P153" i="1"/>
  <c r="O153" i="1"/>
  <c r="N153" i="1"/>
  <c r="M153" i="1"/>
  <c r="L153" i="1"/>
  <c r="K153" i="1"/>
  <c r="G153" i="1"/>
  <c r="F153" i="1"/>
  <c r="E153" i="1"/>
  <c r="D153" i="1"/>
  <c r="C153" i="1"/>
  <c r="CG153" i="1" s="1"/>
  <c r="CE152" i="1"/>
  <c r="BU152" i="1"/>
  <c r="BT152" i="1"/>
  <c r="BS152" i="1"/>
  <c r="BR152" i="1"/>
  <c r="BN152" i="1"/>
  <c r="BM152" i="1"/>
  <c r="BL152" i="1"/>
  <c r="BK152" i="1"/>
  <c r="BJ152" i="1"/>
  <c r="BI152" i="1"/>
  <c r="BH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K152" i="1"/>
  <c r="AJ152" i="1"/>
  <c r="AF152" i="1"/>
  <c r="AE152" i="1"/>
  <c r="AD152" i="1"/>
  <c r="AC152" i="1"/>
  <c r="Y152" i="1"/>
  <c r="X152" i="1"/>
  <c r="W152" i="1"/>
  <c r="V152" i="1"/>
  <c r="U152" i="1"/>
  <c r="T152" i="1"/>
  <c r="P152" i="1"/>
  <c r="O152" i="1"/>
  <c r="N152" i="1"/>
  <c r="M152" i="1"/>
  <c r="L152" i="1"/>
  <c r="K152" i="1"/>
  <c r="G152" i="1"/>
  <c r="F152" i="1"/>
  <c r="E152" i="1"/>
  <c r="D152" i="1"/>
  <c r="C152" i="1"/>
  <c r="CE151" i="1"/>
  <c r="BU151" i="1"/>
  <c r="BT151" i="1"/>
  <c r="BS151" i="1"/>
  <c r="BR151" i="1"/>
  <c r="BN151" i="1"/>
  <c r="BM151" i="1"/>
  <c r="BL151" i="1"/>
  <c r="BK151" i="1"/>
  <c r="BJ151" i="1"/>
  <c r="BI151" i="1"/>
  <c r="BH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K151" i="1"/>
  <c r="AJ151" i="1"/>
  <c r="AF151" i="1"/>
  <c r="AE151" i="1"/>
  <c r="AD151" i="1"/>
  <c r="AC151" i="1"/>
  <c r="Y151" i="1"/>
  <c r="X151" i="1"/>
  <c r="W151" i="1"/>
  <c r="V151" i="1"/>
  <c r="U151" i="1"/>
  <c r="T151" i="1"/>
  <c r="P151" i="1"/>
  <c r="O151" i="1"/>
  <c r="N151" i="1"/>
  <c r="M151" i="1"/>
  <c r="L151" i="1"/>
  <c r="K151" i="1"/>
  <c r="G151" i="1"/>
  <c r="F151" i="1"/>
  <c r="E151" i="1"/>
  <c r="D151" i="1"/>
  <c r="C151" i="1"/>
  <c r="CE150" i="1"/>
  <c r="CC150" i="1"/>
  <c r="BU150" i="1"/>
  <c r="BT150" i="1"/>
  <c r="BS150" i="1"/>
  <c r="BR150" i="1"/>
  <c r="BN150" i="1"/>
  <c r="BM150" i="1"/>
  <c r="BL150" i="1"/>
  <c r="BK150" i="1"/>
  <c r="BJ150" i="1"/>
  <c r="BI150" i="1"/>
  <c r="BH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K150" i="1"/>
  <c r="AJ150" i="1"/>
  <c r="AF150" i="1"/>
  <c r="AE150" i="1"/>
  <c r="AD150" i="1"/>
  <c r="AC150" i="1"/>
  <c r="Y150" i="1"/>
  <c r="X150" i="1"/>
  <c r="W150" i="1"/>
  <c r="V150" i="1"/>
  <c r="U150" i="1"/>
  <c r="Z150" i="1" s="1"/>
  <c r="T150" i="1"/>
  <c r="P150" i="1"/>
  <c r="O150" i="1"/>
  <c r="N150" i="1"/>
  <c r="M150" i="1"/>
  <c r="L150" i="1"/>
  <c r="K150" i="1"/>
  <c r="G150" i="1"/>
  <c r="F150" i="1"/>
  <c r="E150" i="1"/>
  <c r="D150" i="1"/>
  <c r="CF150" i="1" s="1"/>
  <c r="C150" i="1"/>
  <c r="CD150" i="1" s="1"/>
  <c r="CE149" i="1"/>
  <c r="BU149" i="1"/>
  <c r="BT149" i="1"/>
  <c r="BS149" i="1"/>
  <c r="BR149" i="1"/>
  <c r="BN149" i="1"/>
  <c r="BM149" i="1"/>
  <c r="BL149" i="1"/>
  <c r="BK149" i="1"/>
  <c r="BJ149" i="1"/>
  <c r="BI149" i="1"/>
  <c r="BH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K149" i="1"/>
  <c r="AJ149" i="1"/>
  <c r="AL149" i="1" s="1"/>
  <c r="AF149" i="1"/>
  <c r="AE149" i="1"/>
  <c r="AD149" i="1"/>
  <c r="AC149" i="1"/>
  <c r="AG149" i="1" s="1"/>
  <c r="Y149" i="1"/>
  <c r="X149" i="1"/>
  <c r="W149" i="1"/>
  <c r="V149" i="1"/>
  <c r="U149" i="1"/>
  <c r="T149" i="1"/>
  <c r="P149" i="1"/>
  <c r="O149" i="1"/>
  <c r="N149" i="1"/>
  <c r="M149" i="1"/>
  <c r="L149" i="1"/>
  <c r="K149" i="1"/>
  <c r="G149" i="1"/>
  <c r="F149" i="1"/>
  <c r="E149" i="1"/>
  <c r="D149" i="1"/>
  <c r="CF149" i="1" s="1"/>
  <c r="C149" i="1"/>
  <c r="CG149" i="1" s="1"/>
  <c r="CE148" i="1"/>
  <c r="BU148" i="1"/>
  <c r="BT148" i="1"/>
  <c r="BS148" i="1"/>
  <c r="BR148" i="1"/>
  <c r="BN148" i="1"/>
  <c r="BM148" i="1"/>
  <c r="BL148" i="1"/>
  <c r="BK148" i="1"/>
  <c r="BJ148" i="1"/>
  <c r="BI148" i="1"/>
  <c r="BH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K148" i="1"/>
  <c r="AJ148" i="1"/>
  <c r="AF148" i="1"/>
  <c r="AE148" i="1"/>
  <c r="AD148" i="1"/>
  <c r="AC148" i="1"/>
  <c r="Y148" i="1"/>
  <c r="X148" i="1"/>
  <c r="W148" i="1"/>
  <c r="V148" i="1"/>
  <c r="U148" i="1"/>
  <c r="T148" i="1"/>
  <c r="P148" i="1"/>
  <c r="O148" i="1"/>
  <c r="N148" i="1"/>
  <c r="M148" i="1"/>
  <c r="L148" i="1"/>
  <c r="K148" i="1"/>
  <c r="G148" i="1"/>
  <c r="F148" i="1"/>
  <c r="E148" i="1"/>
  <c r="D148" i="1"/>
  <c r="C148" i="1"/>
  <c r="CE147" i="1"/>
  <c r="BU147" i="1"/>
  <c r="BT147" i="1"/>
  <c r="BS147" i="1"/>
  <c r="BR147" i="1"/>
  <c r="BN147" i="1"/>
  <c r="BM147" i="1"/>
  <c r="BL147" i="1"/>
  <c r="BK147" i="1"/>
  <c r="BJ147" i="1"/>
  <c r="BI147" i="1"/>
  <c r="BH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K147" i="1"/>
  <c r="AJ147" i="1"/>
  <c r="AF147" i="1"/>
  <c r="AE147" i="1"/>
  <c r="AD147" i="1"/>
  <c r="AC147" i="1"/>
  <c r="Y147" i="1"/>
  <c r="X147" i="1"/>
  <c r="W147" i="1"/>
  <c r="V147" i="1"/>
  <c r="U147" i="1"/>
  <c r="T147" i="1"/>
  <c r="P147" i="1"/>
  <c r="O147" i="1"/>
  <c r="N147" i="1"/>
  <c r="M147" i="1"/>
  <c r="L147" i="1"/>
  <c r="K147" i="1"/>
  <c r="G147" i="1"/>
  <c r="F147" i="1"/>
  <c r="E147" i="1"/>
  <c r="D147" i="1"/>
  <c r="C147" i="1"/>
  <c r="CE146" i="1"/>
  <c r="BU146" i="1"/>
  <c r="BT146" i="1"/>
  <c r="BS146" i="1"/>
  <c r="BR146" i="1"/>
  <c r="BN146" i="1"/>
  <c r="BM146" i="1"/>
  <c r="BL146" i="1"/>
  <c r="BK146" i="1"/>
  <c r="BJ146" i="1"/>
  <c r="BI146" i="1"/>
  <c r="BH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K146" i="1"/>
  <c r="AJ146" i="1"/>
  <c r="AF146" i="1"/>
  <c r="AE146" i="1"/>
  <c r="AD146" i="1"/>
  <c r="AC146" i="1"/>
  <c r="Y146" i="1"/>
  <c r="X146" i="1"/>
  <c r="W146" i="1"/>
  <c r="V146" i="1"/>
  <c r="U146" i="1"/>
  <c r="T146" i="1"/>
  <c r="P146" i="1"/>
  <c r="O146" i="1"/>
  <c r="N146" i="1"/>
  <c r="M146" i="1"/>
  <c r="L146" i="1"/>
  <c r="K146" i="1"/>
  <c r="G146" i="1"/>
  <c r="F146" i="1"/>
  <c r="E146" i="1"/>
  <c r="D146" i="1"/>
  <c r="C146" i="1"/>
  <c r="CD146" i="1" s="1"/>
  <c r="CE145" i="1"/>
  <c r="BU145" i="1"/>
  <c r="BT145" i="1"/>
  <c r="BS145" i="1"/>
  <c r="BR145" i="1"/>
  <c r="BN145" i="1"/>
  <c r="BM145" i="1"/>
  <c r="BL145" i="1"/>
  <c r="BK145" i="1"/>
  <c r="BJ145" i="1"/>
  <c r="BI145" i="1"/>
  <c r="BH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K145" i="1"/>
  <c r="AJ145" i="1"/>
  <c r="AF145" i="1"/>
  <c r="AE145" i="1"/>
  <c r="AD145" i="1"/>
  <c r="AC145" i="1"/>
  <c r="Y145" i="1"/>
  <c r="X145" i="1"/>
  <c r="W145" i="1"/>
  <c r="V145" i="1"/>
  <c r="U145" i="1"/>
  <c r="T145" i="1"/>
  <c r="P145" i="1"/>
  <c r="O145" i="1"/>
  <c r="N145" i="1"/>
  <c r="M145" i="1"/>
  <c r="L145" i="1"/>
  <c r="K145" i="1"/>
  <c r="G145" i="1"/>
  <c r="F145" i="1"/>
  <c r="E145" i="1"/>
  <c r="D145" i="1"/>
  <c r="CF145" i="1" s="1"/>
  <c r="C145" i="1"/>
  <c r="CE144" i="1"/>
  <c r="BU144" i="1"/>
  <c r="BT144" i="1"/>
  <c r="BS144" i="1"/>
  <c r="BR144" i="1"/>
  <c r="BN144" i="1"/>
  <c r="BM144" i="1"/>
  <c r="BL144" i="1"/>
  <c r="BK144" i="1"/>
  <c r="BJ144" i="1"/>
  <c r="BI144" i="1"/>
  <c r="BH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K144" i="1"/>
  <c r="AJ144" i="1"/>
  <c r="AF144" i="1"/>
  <c r="AE144" i="1"/>
  <c r="AD144" i="1"/>
  <c r="AC144" i="1"/>
  <c r="Y144" i="1"/>
  <c r="X144" i="1"/>
  <c r="W144" i="1"/>
  <c r="V144" i="1"/>
  <c r="U144" i="1"/>
  <c r="T144" i="1"/>
  <c r="P144" i="1"/>
  <c r="O144" i="1"/>
  <c r="N144" i="1"/>
  <c r="M144" i="1"/>
  <c r="L144" i="1"/>
  <c r="K144" i="1"/>
  <c r="G144" i="1"/>
  <c r="F144" i="1"/>
  <c r="E144" i="1"/>
  <c r="D144" i="1"/>
  <c r="C144" i="1"/>
  <c r="CE143" i="1"/>
  <c r="BU143" i="1"/>
  <c r="BT143" i="1"/>
  <c r="BS143" i="1"/>
  <c r="BR143" i="1"/>
  <c r="BN143" i="1"/>
  <c r="BM143" i="1"/>
  <c r="BL143" i="1"/>
  <c r="BK143" i="1"/>
  <c r="BJ143" i="1"/>
  <c r="BI143" i="1"/>
  <c r="BH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K143" i="1"/>
  <c r="AJ143" i="1"/>
  <c r="AF143" i="1"/>
  <c r="AE143" i="1"/>
  <c r="AD143" i="1"/>
  <c r="AC143" i="1"/>
  <c r="Y143" i="1"/>
  <c r="X143" i="1"/>
  <c r="W143" i="1"/>
  <c r="V143" i="1"/>
  <c r="U143" i="1"/>
  <c r="T143" i="1"/>
  <c r="P143" i="1"/>
  <c r="O143" i="1"/>
  <c r="N143" i="1"/>
  <c r="M143" i="1"/>
  <c r="L143" i="1"/>
  <c r="K143" i="1"/>
  <c r="G143" i="1"/>
  <c r="F143" i="1"/>
  <c r="E143" i="1"/>
  <c r="D143" i="1"/>
  <c r="C143" i="1"/>
  <c r="CE142" i="1"/>
  <c r="BU142" i="1"/>
  <c r="BT142" i="1"/>
  <c r="BS142" i="1"/>
  <c r="BR142" i="1"/>
  <c r="BN142" i="1"/>
  <c r="BM142" i="1"/>
  <c r="BL142" i="1"/>
  <c r="BK142" i="1"/>
  <c r="BJ142" i="1"/>
  <c r="BI142" i="1"/>
  <c r="BH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K142" i="1"/>
  <c r="AJ142" i="1"/>
  <c r="AF142" i="1"/>
  <c r="AE142" i="1"/>
  <c r="AD142" i="1"/>
  <c r="AC142" i="1"/>
  <c r="Y142" i="1"/>
  <c r="X142" i="1"/>
  <c r="W142" i="1"/>
  <c r="V142" i="1"/>
  <c r="U142" i="1"/>
  <c r="T142" i="1"/>
  <c r="P142" i="1"/>
  <c r="O142" i="1"/>
  <c r="N142" i="1"/>
  <c r="M142" i="1"/>
  <c r="L142" i="1"/>
  <c r="K142" i="1"/>
  <c r="G142" i="1"/>
  <c r="F142" i="1"/>
  <c r="E142" i="1"/>
  <c r="D142" i="1"/>
  <c r="C142" i="1"/>
  <c r="CE141" i="1"/>
  <c r="BU141" i="1"/>
  <c r="BT141" i="1"/>
  <c r="BS141" i="1"/>
  <c r="BR141" i="1"/>
  <c r="BN141" i="1"/>
  <c r="BM141" i="1"/>
  <c r="BL141" i="1"/>
  <c r="BK141" i="1"/>
  <c r="BK178" i="1" s="1"/>
  <c r="BJ141" i="1"/>
  <c r="BI141" i="1"/>
  <c r="BH141" i="1"/>
  <c r="BD141" i="1"/>
  <c r="BD178" i="1" s="1"/>
  <c r="BC141" i="1"/>
  <c r="BB141" i="1"/>
  <c r="BA141" i="1"/>
  <c r="AZ141" i="1"/>
  <c r="AZ178" i="1" s="1"/>
  <c r="AY141" i="1"/>
  <c r="AX141" i="1"/>
  <c r="AW141" i="1"/>
  <c r="AV141" i="1"/>
  <c r="AV178" i="1" s="1"/>
  <c r="AU141" i="1"/>
  <c r="AT141" i="1"/>
  <c r="AS141" i="1"/>
  <c r="AR141" i="1"/>
  <c r="AR178" i="1" s="1"/>
  <c r="AQ141" i="1"/>
  <c r="AP141" i="1"/>
  <c r="AO141" i="1"/>
  <c r="AK141" i="1"/>
  <c r="AJ141" i="1"/>
  <c r="AF141" i="1"/>
  <c r="AE141" i="1"/>
  <c r="AD141" i="1"/>
  <c r="AC141" i="1"/>
  <c r="Y141" i="1"/>
  <c r="X141" i="1"/>
  <c r="W141" i="1"/>
  <c r="W178" i="1" s="1"/>
  <c r="V141" i="1"/>
  <c r="U141" i="1"/>
  <c r="T141" i="1"/>
  <c r="P141" i="1"/>
  <c r="P178" i="1" s="1"/>
  <c r="O141" i="1"/>
  <c r="N141" i="1"/>
  <c r="M141" i="1"/>
  <c r="L141" i="1"/>
  <c r="L178" i="1" s="1"/>
  <c r="K141" i="1"/>
  <c r="G141" i="1"/>
  <c r="F141" i="1"/>
  <c r="E141" i="1"/>
  <c r="D141" i="1"/>
  <c r="C141" i="1"/>
  <c r="A137" i="1"/>
  <c r="CE136" i="1"/>
  <c r="BU136" i="1"/>
  <c r="BT136" i="1"/>
  <c r="BS136" i="1"/>
  <c r="BR136" i="1"/>
  <c r="BN136" i="1"/>
  <c r="BM136" i="1"/>
  <c r="BL136" i="1"/>
  <c r="BK136" i="1"/>
  <c r="BJ136" i="1"/>
  <c r="BI136" i="1"/>
  <c r="BH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K136" i="1"/>
  <c r="AJ136" i="1"/>
  <c r="AF136" i="1"/>
  <c r="AE136" i="1"/>
  <c r="AD136" i="1"/>
  <c r="AC136" i="1"/>
  <c r="Y136" i="1"/>
  <c r="X136" i="1"/>
  <c r="W136" i="1"/>
  <c r="V136" i="1"/>
  <c r="U136" i="1"/>
  <c r="T136" i="1"/>
  <c r="P136" i="1"/>
  <c r="O136" i="1"/>
  <c r="N136" i="1"/>
  <c r="M136" i="1"/>
  <c r="L136" i="1"/>
  <c r="K136" i="1"/>
  <c r="G136" i="1"/>
  <c r="F136" i="1"/>
  <c r="E136" i="1"/>
  <c r="D136" i="1"/>
  <c r="C136" i="1"/>
  <c r="CE135" i="1"/>
  <c r="BU135" i="1"/>
  <c r="BT135" i="1"/>
  <c r="BS135" i="1"/>
  <c r="BR135" i="1"/>
  <c r="BN135" i="1"/>
  <c r="BM135" i="1"/>
  <c r="BL135" i="1"/>
  <c r="BK135" i="1"/>
  <c r="BJ135" i="1"/>
  <c r="BI135" i="1"/>
  <c r="BH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K135" i="1"/>
  <c r="AJ135" i="1"/>
  <c r="AF135" i="1"/>
  <c r="AE135" i="1"/>
  <c r="AD135" i="1"/>
  <c r="AC135" i="1"/>
  <c r="Y135" i="1"/>
  <c r="X135" i="1"/>
  <c r="W135" i="1"/>
  <c r="V135" i="1"/>
  <c r="U135" i="1"/>
  <c r="T135" i="1"/>
  <c r="P135" i="1"/>
  <c r="O135" i="1"/>
  <c r="N135" i="1"/>
  <c r="M135" i="1"/>
  <c r="L135" i="1"/>
  <c r="K135" i="1"/>
  <c r="G135" i="1"/>
  <c r="F135" i="1"/>
  <c r="E135" i="1"/>
  <c r="D135" i="1"/>
  <c r="C135" i="1"/>
  <c r="CE134" i="1"/>
  <c r="CD134" i="1"/>
  <c r="BU134" i="1"/>
  <c r="BT134" i="1"/>
  <c r="BS134" i="1"/>
  <c r="BR134" i="1"/>
  <c r="BN134" i="1"/>
  <c r="BM134" i="1"/>
  <c r="BL134" i="1"/>
  <c r="BK134" i="1"/>
  <c r="BJ134" i="1"/>
  <c r="BI134" i="1"/>
  <c r="BH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K134" i="1"/>
  <c r="AJ134" i="1"/>
  <c r="AF134" i="1"/>
  <c r="AE134" i="1"/>
  <c r="AD134" i="1"/>
  <c r="AC134" i="1"/>
  <c r="Y134" i="1"/>
  <c r="X134" i="1"/>
  <c r="W134" i="1"/>
  <c r="V134" i="1"/>
  <c r="U134" i="1"/>
  <c r="T134" i="1"/>
  <c r="P134" i="1"/>
  <c r="O134" i="1"/>
  <c r="N134" i="1"/>
  <c r="M134" i="1"/>
  <c r="L134" i="1"/>
  <c r="K134" i="1"/>
  <c r="G134" i="1"/>
  <c r="F134" i="1"/>
  <c r="E134" i="1"/>
  <c r="D134" i="1"/>
  <c r="C134" i="1"/>
  <c r="CE133" i="1"/>
  <c r="BU133" i="1"/>
  <c r="BT133" i="1"/>
  <c r="BS133" i="1"/>
  <c r="BR133" i="1"/>
  <c r="BN133" i="1"/>
  <c r="BM133" i="1"/>
  <c r="BL133" i="1"/>
  <c r="BK133" i="1"/>
  <c r="BJ133" i="1"/>
  <c r="BI133" i="1"/>
  <c r="BH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K133" i="1"/>
  <c r="AJ133" i="1"/>
  <c r="AF133" i="1"/>
  <c r="AE133" i="1"/>
  <c r="AD133" i="1"/>
  <c r="AC133" i="1"/>
  <c r="Y133" i="1"/>
  <c r="X133" i="1"/>
  <c r="W133" i="1"/>
  <c r="V133" i="1"/>
  <c r="U133" i="1"/>
  <c r="T133" i="1"/>
  <c r="P133" i="1"/>
  <c r="O133" i="1"/>
  <c r="N133" i="1"/>
  <c r="M133" i="1"/>
  <c r="L133" i="1"/>
  <c r="K133" i="1"/>
  <c r="G133" i="1"/>
  <c r="F133" i="1"/>
  <c r="E133" i="1"/>
  <c r="D133" i="1"/>
  <c r="C133" i="1"/>
  <c r="CE132" i="1"/>
  <c r="BU132" i="1"/>
  <c r="BT132" i="1"/>
  <c r="BS132" i="1"/>
  <c r="BR132" i="1"/>
  <c r="BN132" i="1"/>
  <c r="BM132" i="1"/>
  <c r="BL132" i="1"/>
  <c r="BK132" i="1"/>
  <c r="BJ132" i="1"/>
  <c r="BI132" i="1"/>
  <c r="BH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K132" i="1"/>
  <c r="AJ132" i="1"/>
  <c r="AF132" i="1"/>
  <c r="AE132" i="1"/>
  <c r="AD132" i="1"/>
  <c r="AC132" i="1"/>
  <c r="Y132" i="1"/>
  <c r="X132" i="1"/>
  <c r="W132" i="1"/>
  <c r="V132" i="1"/>
  <c r="U132" i="1"/>
  <c r="T132" i="1"/>
  <c r="P132" i="1"/>
  <c r="O132" i="1"/>
  <c r="N132" i="1"/>
  <c r="M132" i="1"/>
  <c r="L132" i="1"/>
  <c r="K132" i="1"/>
  <c r="G132" i="1"/>
  <c r="F132" i="1"/>
  <c r="E132" i="1"/>
  <c r="D132" i="1"/>
  <c r="C132" i="1"/>
  <c r="CE131" i="1"/>
  <c r="BU131" i="1"/>
  <c r="BT131" i="1"/>
  <c r="BS131" i="1"/>
  <c r="BR131" i="1"/>
  <c r="BN131" i="1"/>
  <c r="BM131" i="1"/>
  <c r="BL131" i="1"/>
  <c r="BK131" i="1"/>
  <c r="BJ131" i="1"/>
  <c r="BI131" i="1"/>
  <c r="BH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K131" i="1"/>
  <c r="AJ131" i="1"/>
  <c r="AF131" i="1"/>
  <c r="AE131" i="1"/>
  <c r="AD131" i="1"/>
  <c r="AC131" i="1"/>
  <c r="Y131" i="1"/>
  <c r="X131" i="1"/>
  <c r="W131" i="1"/>
  <c r="V131" i="1"/>
  <c r="U131" i="1"/>
  <c r="T131" i="1"/>
  <c r="P131" i="1"/>
  <c r="O131" i="1"/>
  <c r="N131" i="1"/>
  <c r="M131" i="1"/>
  <c r="L131" i="1"/>
  <c r="K131" i="1"/>
  <c r="G131" i="1"/>
  <c r="F131" i="1"/>
  <c r="E131" i="1"/>
  <c r="D131" i="1"/>
  <c r="CC131" i="1" s="1"/>
  <c r="C131" i="1"/>
  <c r="CE130" i="1"/>
  <c r="BU130" i="1"/>
  <c r="BT130" i="1"/>
  <c r="BS130" i="1"/>
  <c r="BR130" i="1"/>
  <c r="BN130" i="1"/>
  <c r="BM130" i="1"/>
  <c r="BL130" i="1"/>
  <c r="BK130" i="1"/>
  <c r="BJ130" i="1"/>
  <c r="BI130" i="1"/>
  <c r="BH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K130" i="1"/>
  <c r="AJ130" i="1"/>
  <c r="AF130" i="1"/>
  <c r="AE130" i="1"/>
  <c r="AD130" i="1"/>
  <c r="AC130" i="1"/>
  <c r="Y130" i="1"/>
  <c r="X130" i="1"/>
  <c r="W130" i="1"/>
  <c r="V130" i="1"/>
  <c r="U130" i="1"/>
  <c r="T130" i="1"/>
  <c r="P130" i="1"/>
  <c r="O130" i="1"/>
  <c r="N130" i="1"/>
  <c r="M130" i="1"/>
  <c r="L130" i="1"/>
  <c r="K130" i="1"/>
  <c r="G130" i="1"/>
  <c r="F130" i="1"/>
  <c r="E130" i="1"/>
  <c r="D130" i="1"/>
  <c r="C130" i="1"/>
  <c r="CE129" i="1"/>
  <c r="BU129" i="1"/>
  <c r="BT129" i="1"/>
  <c r="BS129" i="1"/>
  <c r="BR129" i="1"/>
  <c r="BN129" i="1"/>
  <c r="BM129" i="1"/>
  <c r="BL129" i="1"/>
  <c r="BK129" i="1"/>
  <c r="BJ129" i="1"/>
  <c r="BI129" i="1"/>
  <c r="BH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K129" i="1"/>
  <c r="AJ129" i="1"/>
  <c r="AF129" i="1"/>
  <c r="AE129" i="1"/>
  <c r="AD129" i="1"/>
  <c r="AC129" i="1"/>
  <c r="Y129" i="1"/>
  <c r="X129" i="1"/>
  <c r="W129" i="1"/>
  <c r="V129" i="1"/>
  <c r="U129" i="1"/>
  <c r="T129" i="1"/>
  <c r="P129" i="1"/>
  <c r="O129" i="1"/>
  <c r="N129" i="1"/>
  <c r="M129" i="1"/>
  <c r="L129" i="1"/>
  <c r="K129" i="1"/>
  <c r="G129" i="1"/>
  <c r="F129" i="1"/>
  <c r="H129" i="1" s="1"/>
  <c r="J129" i="1" s="1"/>
  <c r="E129" i="1"/>
  <c r="D129" i="1"/>
  <c r="CF129" i="1" s="1"/>
  <c r="C129" i="1"/>
  <c r="CE128" i="1"/>
  <c r="BU128" i="1"/>
  <c r="BT128" i="1"/>
  <c r="BS128" i="1"/>
  <c r="BR128" i="1"/>
  <c r="BN128" i="1"/>
  <c r="BM128" i="1"/>
  <c r="BL128" i="1"/>
  <c r="BK128" i="1"/>
  <c r="BJ128" i="1"/>
  <c r="BI128" i="1"/>
  <c r="BH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K128" i="1"/>
  <c r="AJ128" i="1"/>
  <c r="AF128" i="1"/>
  <c r="AE128" i="1"/>
  <c r="AD128" i="1"/>
  <c r="AC128" i="1"/>
  <c r="Y128" i="1"/>
  <c r="X128" i="1"/>
  <c r="W128" i="1"/>
  <c r="V128" i="1"/>
  <c r="U128" i="1"/>
  <c r="T128" i="1"/>
  <c r="P128" i="1"/>
  <c r="O128" i="1"/>
  <c r="N128" i="1"/>
  <c r="M128" i="1"/>
  <c r="L128" i="1"/>
  <c r="K128" i="1"/>
  <c r="G128" i="1"/>
  <c r="F128" i="1"/>
  <c r="E128" i="1"/>
  <c r="D128" i="1"/>
  <c r="C128" i="1"/>
  <c r="P127" i="1"/>
  <c r="O127" i="1"/>
  <c r="N127" i="1"/>
  <c r="M127" i="1"/>
  <c r="L127" i="1"/>
  <c r="K127" i="1"/>
  <c r="P126" i="1"/>
  <c r="O126" i="1"/>
  <c r="N126" i="1"/>
  <c r="M126" i="1"/>
  <c r="L126" i="1"/>
  <c r="K126" i="1"/>
  <c r="CE125" i="1"/>
  <c r="BU125" i="1"/>
  <c r="BT125" i="1"/>
  <c r="BS125" i="1"/>
  <c r="BR125" i="1"/>
  <c r="BN125" i="1"/>
  <c r="BM125" i="1"/>
  <c r="BL125" i="1"/>
  <c r="BK125" i="1"/>
  <c r="BJ125" i="1"/>
  <c r="BI125" i="1"/>
  <c r="BH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K125" i="1"/>
  <c r="AJ125" i="1"/>
  <c r="AL125" i="1" s="1"/>
  <c r="AN125" i="1" s="1"/>
  <c r="AF125" i="1"/>
  <c r="AE125" i="1"/>
  <c r="AD125" i="1"/>
  <c r="AC125" i="1"/>
  <c r="Y125" i="1"/>
  <c r="X125" i="1"/>
  <c r="W125" i="1"/>
  <c r="V125" i="1"/>
  <c r="U125" i="1"/>
  <c r="T125" i="1"/>
  <c r="P125" i="1"/>
  <c r="O125" i="1"/>
  <c r="N125" i="1"/>
  <c r="M125" i="1"/>
  <c r="L125" i="1"/>
  <c r="K125" i="1"/>
  <c r="G125" i="1"/>
  <c r="F125" i="1"/>
  <c r="E125" i="1"/>
  <c r="D125" i="1"/>
  <c r="C125" i="1"/>
  <c r="CD125" i="1" s="1"/>
  <c r="CE124" i="1"/>
  <c r="CG124" i="1" s="1"/>
  <c r="BU124" i="1"/>
  <c r="BT124" i="1"/>
  <c r="BS124" i="1"/>
  <c r="BR124" i="1"/>
  <c r="BN124" i="1"/>
  <c r="BM124" i="1"/>
  <c r="BL124" i="1"/>
  <c r="BK124" i="1"/>
  <c r="BJ124" i="1"/>
  <c r="BI124" i="1"/>
  <c r="BH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K124" i="1"/>
  <c r="AJ124" i="1"/>
  <c r="AF124" i="1"/>
  <c r="AE124" i="1"/>
  <c r="AD124" i="1"/>
  <c r="AC124" i="1"/>
  <c r="Y124" i="1"/>
  <c r="X124" i="1"/>
  <c r="W124" i="1"/>
  <c r="V124" i="1"/>
  <c r="U124" i="1"/>
  <c r="T124" i="1"/>
  <c r="P124" i="1"/>
  <c r="O124" i="1"/>
  <c r="N124" i="1"/>
  <c r="M124" i="1"/>
  <c r="L124" i="1"/>
  <c r="K124" i="1"/>
  <c r="G124" i="1"/>
  <c r="F124" i="1"/>
  <c r="E124" i="1"/>
  <c r="D124" i="1"/>
  <c r="C124" i="1"/>
  <c r="CE123" i="1"/>
  <c r="BU123" i="1"/>
  <c r="BT123" i="1"/>
  <c r="BS123" i="1"/>
  <c r="BR123" i="1"/>
  <c r="BN123" i="1"/>
  <c r="BM123" i="1"/>
  <c r="BL123" i="1"/>
  <c r="BK123" i="1"/>
  <c r="BJ123" i="1"/>
  <c r="BI123" i="1"/>
  <c r="BH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K123" i="1"/>
  <c r="AJ123" i="1"/>
  <c r="AL123" i="1" s="1"/>
  <c r="AF123" i="1"/>
  <c r="AE123" i="1"/>
  <c r="AD123" i="1"/>
  <c r="AC123" i="1"/>
  <c r="Y123" i="1"/>
  <c r="X123" i="1"/>
  <c r="W123" i="1"/>
  <c r="V123" i="1"/>
  <c r="U123" i="1"/>
  <c r="T123" i="1"/>
  <c r="P123" i="1"/>
  <c r="O123" i="1"/>
  <c r="N123" i="1"/>
  <c r="M123" i="1"/>
  <c r="L123" i="1"/>
  <c r="K123" i="1"/>
  <c r="G123" i="1"/>
  <c r="F123" i="1"/>
  <c r="E123" i="1"/>
  <c r="D123" i="1"/>
  <c r="CF123" i="1" s="1"/>
  <c r="C123" i="1"/>
  <c r="CE122" i="1"/>
  <c r="BU122" i="1"/>
  <c r="BT122" i="1"/>
  <c r="BS122" i="1"/>
  <c r="BR122" i="1"/>
  <c r="BN122" i="1"/>
  <c r="BM122" i="1"/>
  <c r="BL122" i="1"/>
  <c r="BK122" i="1"/>
  <c r="BJ122" i="1"/>
  <c r="BI122" i="1"/>
  <c r="BH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K122" i="1"/>
  <c r="AJ122" i="1"/>
  <c r="AF122" i="1"/>
  <c r="AE122" i="1"/>
  <c r="AD122" i="1"/>
  <c r="AC122" i="1"/>
  <c r="Y122" i="1"/>
  <c r="X122" i="1"/>
  <c r="W122" i="1"/>
  <c r="V122" i="1"/>
  <c r="U122" i="1"/>
  <c r="T122" i="1"/>
  <c r="P122" i="1"/>
  <c r="O122" i="1"/>
  <c r="N122" i="1"/>
  <c r="M122" i="1"/>
  <c r="L122" i="1"/>
  <c r="K122" i="1"/>
  <c r="G122" i="1"/>
  <c r="F122" i="1"/>
  <c r="E122" i="1"/>
  <c r="D122" i="1"/>
  <c r="C122" i="1"/>
  <c r="CE121" i="1"/>
  <c r="BU121" i="1"/>
  <c r="BT121" i="1"/>
  <c r="BS121" i="1"/>
  <c r="BR121" i="1"/>
  <c r="BN121" i="1"/>
  <c r="BM121" i="1"/>
  <c r="BL121" i="1"/>
  <c r="BK121" i="1"/>
  <c r="BJ121" i="1"/>
  <c r="BI121" i="1"/>
  <c r="BH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K121" i="1"/>
  <c r="AJ121" i="1"/>
  <c r="AF121" i="1"/>
  <c r="AE121" i="1"/>
  <c r="AD121" i="1"/>
  <c r="AC121" i="1"/>
  <c r="Y121" i="1"/>
  <c r="X121" i="1"/>
  <c r="W121" i="1"/>
  <c r="V121" i="1"/>
  <c r="U121" i="1"/>
  <c r="T121" i="1"/>
  <c r="P121" i="1"/>
  <c r="O121" i="1"/>
  <c r="N121" i="1"/>
  <c r="M121" i="1"/>
  <c r="L121" i="1"/>
  <c r="K121" i="1"/>
  <c r="G121" i="1"/>
  <c r="F121" i="1"/>
  <c r="E121" i="1"/>
  <c r="D121" i="1"/>
  <c r="C121" i="1"/>
  <c r="CE120" i="1"/>
  <c r="CD120" i="1"/>
  <c r="BU120" i="1"/>
  <c r="BT120" i="1"/>
  <c r="BS120" i="1"/>
  <c r="BR120" i="1"/>
  <c r="BN120" i="1"/>
  <c r="BM120" i="1"/>
  <c r="BL120" i="1"/>
  <c r="BK120" i="1"/>
  <c r="BJ120" i="1"/>
  <c r="BI120" i="1"/>
  <c r="BH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K120" i="1"/>
  <c r="AJ120" i="1"/>
  <c r="AF120" i="1"/>
  <c r="AE120" i="1"/>
  <c r="AD120" i="1"/>
  <c r="AC120" i="1"/>
  <c r="Y120" i="1"/>
  <c r="X120" i="1"/>
  <c r="W120" i="1"/>
  <c r="V120" i="1"/>
  <c r="U120" i="1"/>
  <c r="T120" i="1"/>
  <c r="P120" i="1"/>
  <c r="O120" i="1"/>
  <c r="N120" i="1"/>
  <c r="M120" i="1"/>
  <c r="L120" i="1"/>
  <c r="K120" i="1"/>
  <c r="G120" i="1"/>
  <c r="F120" i="1"/>
  <c r="E120" i="1"/>
  <c r="D120" i="1"/>
  <c r="CF120" i="1" s="1"/>
  <c r="C120" i="1"/>
  <c r="CE119" i="1"/>
  <c r="BU119" i="1"/>
  <c r="BT119" i="1"/>
  <c r="BS119" i="1"/>
  <c r="BR119" i="1"/>
  <c r="BN119" i="1"/>
  <c r="BM119" i="1"/>
  <c r="BL119" i="1"/>
  <c r="BK119" i="1"/>
  <c r="BJ119" i="1"/>
  <c r="BI119" i="1"/>
  <c r="BH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K119" i="1"/>
  <c r="AJ119" i="1"/>
  <c r="AF119" i="1"/>
  <c r="AE119" i="1"/>
  <c r="AD119" i="1"/>
  <c r="AC119" i="1"/>
  <c r="Y119" i="1"/>
  <c r="X119" i="1"/>
  <c r="W119" i="1"/>
  <c r="V119" i="1"/>
  <c r="U119" i="1"/>
  <c r="T119" i="1"/>
  <c r="P119" i="1"/>
  <c r="O119" i="1"/>
  <c r="N119" i="1"/>
  <c r="M119" i="1"/>
  <c r="L119" i="1"/>
  <c r="K119" i="1"/>
  <c r="G119" i="1"/>
  <c r="H119" i="1" s="1"/>
  <c r="F119" i="1"/>
  <c r="E119" i="1"/>
  <c r="D119" i="1"/>
  <c r="C119" i="1"/>
  <c r="CE118" i="1"/>
  <c r="BU118" i="1"/>
  <c r="BT118" i="1"/>
  <c r="BS118" i="1"/>
  <c r="BR118" i="1"/>
  <c r="BN118" i="1"/>
  <c r="BM118" i="1"/>
  <c r="BL118" i="1"/>
  <c r="BK118" i="1"/>
  <c r="BJ118" i="1"/>
  <c r="BI118" i="1"/>
  <c r="BH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K118" i="1"/>
  <c r="AJ118" i="1"/>
  <c r="AF118" i="1"/>
  <c r="AE118" i="1"/>
  <c r="AD118" i="1"/>
  <c r="AC118" i="1"/>
  <c r="Y118" i="1"/>
  <c r="X118" i="1"/>
  <c r="W118" i="1"/>
  <c r="V118" i="1"/>
  <c r="U118" i="1"/>
  <c r="T118" i="1"/>
  <c r="P118" i="1"/>
  <c r="O118" i="1"/>
  <c r="N118" i="1"/>
  <c r="M118" i="1"/>
  <c r="L118" i="1"/>
  <c r="K118" i="1"/>
  <c r="G118" i="1"/>
  <c r="F118" i="1"/>
  <c r="E118" i="1"/>
  <c r="D118" i="1"/>
  <c r="C118" i="1"/>
  <c r="CE117" i="1"/>
  <c r="BU117" i="1"/>
  <c r="BT117" i="1"/>
  <c r="BS117" i="1"/>
  <c r="BR117" i="1"/>
  <c r="BV117" i="1" s="1"/>
  <c r="BN117" i="1"/>
  <c r="BM117" i="1"/>
  <c r="BL117" i="1"/>
  <c r="BK117" i="1"/>
  <c r="BJ117" i="1"/>
  <c r="BI117" i="1"/>
  <c r="BH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K117" i="1"/>
  <c r="AJ117" i="1"/>
  <c r="AF117" i="1"/>
  <c r="AE117" i="1"/>
  <c r="AD117" i="1"/>
  <c r="AC117" i="1"/>
  <c r="Y117" i="1"/>
  <c r="X117" i="1"/>
  <c r="W117" i="1"/>
  <c r="V117" i="1"/>
  <c r="U117" i="1"/>
  <c r="T117" i="1"/>
  <c r="P117" i="1"/>
  <c r="O117" i="1"/>
  <c r="N117" i="1"/>
  <c r="M117" i="1"/>
  <c r="L117" i="1"/>
  <c r="K117" i="1"/>
  <c r="G117" i="1"/>
  <c r="F117" i="1"/>
  <c r="E117" i="1"/>
  <c r="D117" i="1"/>
  <c r="C117" i="1"/>
  <c r="CE116" i="1"/>
  <c r="BU116" i="1"/>
  <c r="BT116" i="1"/>
  <c r="BS116" i="1"/>
  <c r="BR116" i="1"/>
  <c r="BN116" i="1"/>
  <c r="BM116" i="1"/>
  <c r="BL116" i="1"/>
  <c r="BK116" i="1"/>
  <c r="BJ116" i="1"/>
  <c r="BI116" i="1"/>
  <c r="BH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K116" i="1"/>
  <c r="AJ116" i="1"/>
  <c r="AF116" i="1"/>
  <c r="AE116" i="1"/>
  <c r="AD116" i="1"/>
  <c r="AC116" i="1"/>
  <c r="Y116" i="1"/>
  <c r="X116" i="1"/>
  <c r="W116" i="1"/>
  <c r="V116" i="1"/>
  <c r="U116" i="1"/>
  <c r="T116" i="1"/>
  <c r="P116" i="1"/>
  <c r="O116" i="1"/>
  <c r="N116" i="1"/>
  <c r="M116" i="1"/>
  <c r="L116" i="1"/>
  <c r="K116" i="1"/>
  <c r="G116" i="1"/>
  <c r="F116" i="1"/>
  <c r="E116" i="1"/>
  <c r="D116" i="1"/>
  <c r="CF116" i="1" s="1"/>
  <c r="C116" i="1"/>
  <c r="CE115" i="1"/>
  <c r="BU115" i="1"/>
  <c r="BT115" i="1"/>
  <c r="BS115" i="1"/>
  <c r="BR115" i="1"/>
  <c r="BN115" i="1"/>
  <c r="BM115" i="1"/>
  <c r="BL115" i="1"/>
  <c r="BK115" i="1"/>
  <c r="BJ115" i="1"/>
  <c r="BI115" i="1"/>
  <c r="BH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K115" i="1"/>
  <c r="AJ115" i="1"/>
  <c r="AF115" i="1"/>
  <c r="AE115" i="1"/>
  <c r="AD115" i="1"/>
  <c r="AC115" i="1"/>
  <c r="Y115" i="1"/>
  <c r="X115" i="1"/>
  <c r="W115" i="1"/>
  <c r="V115" i="1"/>
  <c r="U115" i="1"/>
  <c r="T115" i="1"/>
  <c r="P115" i="1"/>
  <c r="O115" i="1"/>
  <c r="N115" i="1"/>
  <c r="M115" i="1"/>
  <c r="L115" i="1"/>
  <c r="K115" i="1"/>
  <c r="G115" i="1"/>
  <c r="F115" i="1"/>
  <c r="E115" i="1"/>
  <c r="D115" i="1"/>
  <c r="C115" i="1"/>
  <c r="CE114" i="1"/>
  <c r="BU114" i="1"/>
  <c r="BT114" i="1"/>
  <c r="BS114" i="1"/>
  <c r="BR114" i="1"/>
  <c r="BN114" i="1"/>
  <c r="BM114" i="1"/>
  <c r="BL114" i="1"/>
  <c r="BK114" i="1"/>
  <c r="BJ114" i="1"/>
  <c r="BI114" i="1"/>
  <c r="BH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K114" i="1"/>
  <c r="AJ114" i="1"/>
  <c r="AL114" i="1" s="1"/>
  <c r="AF114" i="1"/>
  <c r="AE114" i="1"/>
  <c r="AD114" i="1"/>
  <c r="AC114" i="1"/>
  <c r="Y114" i="1"/>
  <c r="X114" i="1"/>
  <c r="W114" i="1"/>
  <c r="V114" i="1"/>
  <c r="U114" i="1"/>
  <c r="T114" i="1"/>
  <c r="P114" i="1"/>
  <c r="O114" i="1"/>
  <c r="N114" i="1"/>
  <c r="M114" i="1"/>
  <c r="L114" i="1"/>
  <c r="K114" i="1"/>
  <c r="G114" i="1"/>
  <c r="F114" i="1"/>
  <c r="E114" i="1"/>
  <c r="D114" i="1"/>
  <c r="C114" i="1"/>
  <c r="CE113" i="1"/>
  <c r="BU113" i="1"/>
  <c r="BT113" i="1"/>
  <c r="BS113" i="1"/>
  <c r="BR113" i="1"/>
  <c r="BN113" i="1"/>
  <c r="BM113" i="1"/>
  <c r="BL113" i="1"/>
  <c r="BK113" i="1"/>
  <c r="BJ113" i="1"/>
  <c r="BI113" i="1"/>
  <c r="BH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K113" i="1"/>
  <c r="AJ113" i="1"/>
  <c r="AF113" i="1"/>
  <c r="AE113" i="1"/>
  <c r="AD113" i="1"/>
  <c r="AD137" i="1" s="1"/>
  <c r="AC113" i="1"/>
  <c r="Y113" i="1"/>
  <c r="X113" i="1"/>
  <c r="W113" i="1"/>
  <c r="W137" i="1" s="1"/>
  <c r="V113" i="1"/>
  <c r="U113" i="1"/>
  <c r="T113" i="1"/>
  <c r="P113" i="1"/>
  <c r="P137" i="1" s="1"/>
  <c r="O113" i="1"/>
  <c r="N113" i="1"/>
  <c r="M113" i="1"/>
  <c r="L113" i="1"/>
  <c r="L137" i="1" s="1"/>
  <c r="K113" i="1"/>
  <c r="G113" i="1"/>
  <c r="F113" i="1"/>
  <c r="E113" i="1"/>
  <c r="D113" i="1"/>
  <c r="C113" i="1"/>
  <c r="A109" i="1"/>
  <c r="CE108" i="1"/>
  <c r="BU108" i="1"/>
  <c r="BT108" i="1"/>
  <c r="BS108" i="1"/>
  <c r="BR108" i="1"/>
  <c r="BN108" i="1"/>
  <c r="BM108" i="1"/>
  <c r="BL108" i="1"/>
  <c r="BK108" i="1"/>
  <c r="BJ108" i="1"/>
  <c r="BI108" i="1"/>
  <c r="BH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K108" i="1"/>
  <c r="AJ108" i="1"/>
  <c r="AF108" i="1"/>
  <c r="AE108" i="1"/>
  <c r="AD108" i="1"/>
  <c r="AC108" i="1"/>
  <c r="Y108" i="1"/>
  <c r="X108" i="1"/>
  <c r="W108" i="1"/>
  <c r="V108" i="1"/>
  <c r="U108" i="1"/>
  <c r="T108" i="1"/>
  <c r="P108" i="1"/>
  <c r="O108" i="1"/>
  <c r="N108" i="1"/>
  <c r="M108" i="1"/>
  <c r="L108" i="1"/>
  <c r="K108" i="1"/>
  <c r="G108" i="1"/>
  <c r="F108" i="1"/>
  <c r="E108" i="1"/>
  <c r="D108" i="1"/>
  <c r="C108" i="1"/>
  <c r="CE107" i="1"/>
  <c r="BU107" i="1"/>
  <c r="BT107" i="1"/>
  <c r="BS107" i="1"/>
  <c r="BR107" i="1"/>
  <c r="BN107" i="1"/>
  <c r="BM107" i="1"/>
  <c r="BL107" i="1"/>
  <c r="BK107" i="1"/>
  <c r="BJ107" i="1"/>
  <c r="BI107" i="1"/>
  <c r="BH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K107" i="1"/>
  <c r="AJ107" i="1"/>
  <c r="AL107" i="1" s="1"/>
  <c r="AF107" i="1"/>
  <c r="AE107" i="1"/>
  <c r="AD107" i="1"/>
  <c r="AC107" i="1"/>
  <c r="Y107" i="1"/>
  <c r="X107" i="1"/>
  <c r="W107" i="1"/>
  <c r="V107" i="1"/>
  <c r="U107" i="1"/>
  <c r="T107" i="1"/>
  <c r="P107" i="1"/>
  <c r="O107" i="1"/>
  <c r="N107" i="1"/>
  <c r="M107" i="1"/>
  <c r="L107" i="1"/>
  <c r="K107" i="1"/>
  <c r="G107" i="1"/>
  <c r="F107" i="1"/>
  <c r="E107" i="1"/>
  <c r="D107" i="1"/>
  <c r="CC107" i="1" s="1"/>
  <c r="C107" i="1"/>
  <c r="CG107" i="1" s="1"/>
  <c r="CE106" i="1"/>
  <c r="BU106" i="1"/>
  <c r="BT106" i="1"/>
  <c r="BS106" i="1"/>
  <c r="BR106" i="1"/>
  <c r="BN106" i="1"/>
  <c r="BM106" i="1"/>
  <c r="BL106" i="1"/>
  <c r="BK106" i="1"/>
  <c r="BJ106" i="1"/>
  <c r="BI106" i="1"/>
  <c r="BH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K106" i="1"/>
  <c r="AJ106" i="1"/>
  <c r="AF106" i="1"/>
  <c r="AE106" i="1"/>
  <c r="AD106" i="1"/>
  <c r="AC106" i="1"/>
  <c r="Y106" i="1"/>
  <c r="X106" i="1"/>
  <c r="W106" i="1"/>
  <c r="V106" i="1"/>
  <c r="U106" i="1"/>
  <c r="T106" i="1"/>
  <c r="P106" i="1"/>
  <c r="O106" i="1"/>
  <c r="N106" i="1"/>
  <c r="M106" i="1"/>
  <c r="L106" i="1"/>
  <c r="K106" i="1"/>
  <c r="G106" i="1"/>
  <c r="F106" i="1"/>
  <c r="E106" i="1"/>
  <c r="D106" i="1"/>
  <c r="C106" i="1"/>
  <c r="CE105" i="1"/>
  <c r="BU105" i="1"/>
  <c r="BT105" i="1"/>
  <c r="BS105" i="1"/>
  <c r="BR105" i="1"/>
  <c r="BN105" i="1"/>
  <c r="BM105" i="1"/>
  <c r="BL105" i="1"/>
  <c r="BK105" i="1"/>
  <c r="BJ105" i="1"/>
  <c r="BI105" i="1"/>
  <c r="BH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K105" i="1"/>
  <c r="AJ105" i="1"/>
  <c r="AF105" i="1"/>
  <c r="AE105" i="1"/>
  <c r="AD105" i="1"/>
  <c r="AC105" i="1"/>
  <c r="Y105" i="1"/>
  <c r="X105" i="1"/>
  <c r="W105" i="1"/>
  <c r="V105" i="1"/>
  <c r="U105" i="1"/>
  <c r="T105" i="1"/>
  <c r="P105" i="1"/>
  <c r="O105" i="1"/>
  <c r="N105" i="1"/>
  <c r="M105" i="1"/>
  <c r="L105" i="1"/>
  <c r="K105" i="1"/>
  <c r="G105" i="1"/>
  <c r="F105" i="1"/>
  <c r="E105" i="1"/>
  <c r="D105" i="1"/>
  <c r="CF105" i="1" s="1"/>
  <c r="C105" i="1"/>
  <c r="CE104" i="1"/>
  <c r="BU104" i="1"/>
  <c r="BT104" i="1"/>
  <c r="BS104" i="1"/>
  <c r="BR104" i="1"/>
  <c r="BN104" i="1"/>
  <c r="BM104" i="1"/>
  <c r="BL104" i="1"/>
  <c r="BK104" i="1"/>
  <c r="BJ104" i="1"/>
  <c r="BI104" i="1"/>
  <c r="BH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K104" i="1"/>
  <c r="AJ104" i="1"/>
  <c r="AF104" i="1"/>
  <c r="AE104" i="1"/>
  <c r="AD104" i="1"/>
  <c r="AC104" i="1"/>
  <c r="Y104" i="1"/>
  <c r="X104" i="1"/>
  <c r="W104" i="1"/>
  <c r="V104" i="1"/>
  <c r="U104" i="1"/>
  <c r="T104" i="1"/>
  <c r="P104" i="1"/>
  <c r="O104" i="1"/>
  <c r="N104" i="1"/>
  <c r="M104" i="1"/>
  <c r="L104" i="1"/>
  <c r="K104" i="1"/>
  <c r="G104" i="1"/>
  <c r="F104" i="1"/>
  <c r="E104" i="1"/>
  <c r="D104" i="1"/>
  <c r="C104" i="1"/>
  <c r="CE103" i="1"/>
  <c r="CG103" i="1" s="1"/>
  <c r="BU103" i="1"/>
  <c r="BT103" i="1"/>
  <c r="BS103" i="1"/>
  <c r="BR103" i="1"/>
  <c r="BV103" i="1" s="1"/>
  <c r="BN103" i="1"/>
  <c r="BM103" i="1"/>
  <c r="BL103" i="1"/>
  <c r="BK103" i="1"/>
  <c r="BJ103" i="1"/>
  <c r="BI103" i="1"/>
  <c r="BH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L103" i="1"/>
  <c r="AN103" i="1" s="1"/>
  <c r="AK103" i="1"/>
  <c r="AJ103" i="1"/>
  <c r="AF103" i="1"/>
  <c r="AE103" i="1"/>
  <c r="AD103" i="1"/>
  <c r="AC103" i="1"/>
  <c r="Y103" i="1"/>
  <c r="X103" i="1"/>
  <c r="W103" i="1"/>
  <c r="V103" i="1"/>
  <c r="U103" i="1"/>
  <c r="T103" i="1"/>
  <c r="P103" i="1"/>
  <c r="O103" i="1"/>
  <c r="N103" i="1"/>
  <c r="M103" i="1"/>
  <c r="L103" i="1"/>
  <c r="K103" i="1"/>
  <c r="G103" i="1"/>
  <c r="F103" i="1"/>
  <c r="E103" i="1"/>
  <c r="D103" i="1"/>
  <c r="C103" i="1"/>
  <c r="CD103" i="1" s="1"/>
  <c r="CE102" i="1"/>
  <c r="BU102" i="1"/>
  <c r="BT102" i="1"/>
  <c r="BS102" i="1"/>
  <c r="BR102" i="1"/>
  <c r="BN102" i="1"/>
  <c r="BM102" i="1"/>
  <c r="BL102" i="1"/>
  <c r="BK102" i="1"/>
  <c r="BJ102" i="1"/>
  <c r="BI102" i="1"/>
  <c r="BH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K102" i="1"/>
  <c r="AJ102" i="1"/>
  <c r="AF102" i="1"/>
  <c r="AE102" i="1"/>
  <c r="AD102" i="1"/>
  <c r="AC102" i="1"/>
  <c r="Y102" i="1"/>
  <c r="X102" i="1"/>
  <c r="W102" i="1"/>
  <c r="V102" i="1"/>
  <c r="U102" i="1"/>
  <c r="T102" i="1"/>
  <c r="P102" i="1"/>
  <c r="O102" i="1"/>
  <c r="N102" i="1"/>
  <c r="M102" i="1"/>
  <c r="L102" i="1"/>
  <c r="K102" i="1"/>
  <c r="G102" i="1"/>
  <c r="F102" i="1"/>
  <c r="E102" i="1"/>
  <c r="D102" i="1"/>
  <c r="C102" i="1"/>
  <c r="CG102" i="1" s="1"/>
  <c r="CE101" i="1"/>
  <c r="BU101" i="1"/>
  <c r="BT101" i="1"/>
  <c r="BS101" i="1"/>
  <c r="BR101" i="1"/>
  <c r="BN101" i="1"/>
  <c r="BM101" i="1"/>
  <c r="BL101" i="1"/>
  <c r="BK101" i="1"/>
  <c r="BJ101" i="1"/>
  <c r="BI101" i="1"/>
  <c r="BH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K101" i="1"/>
  <c r="AJ101" i="1"/>
  <c r="AL101" i="1" s="1"/>
  <c r="AF101" i="1"/>
  <c r="AE101" i="1"/>
  <c r="AD101" i="1"/>
  <c r="AC101" i="1"/>
  <c r="Y101" i="1"/>
  <c r="X101" i="1"/>
  <c r="W101" i="1"/>
  <c r="V101" i="1"/>
  <c r="U101" i="1"/>
  <c r="T101" i="1"/>
  <c r="P101" i="1"/>
  <c r="O101" i="1"/>
  <c r="N101" i="1"/>
  <c r="M101" i="1"/>
  <c r="L101" i="1"/>
  <c r="K101" i="1"/>
  <c r="G101" i="1"/>
  <c r="F101" i="1"/>
  <c r="E101" i="1"/>
  <c r="D101" i="1"/>
  <c r="CF101" i="1" s="1"/>
  <c r="C101" i="1"/>
  <c r="CE100" i="1"/>
  <c r="BU100" i="1"/>
  <c r="BT100" i="1"/>
  <c r="BS100" i="1"/>
  <c r="BR100" i="1"/>
  <c r="BN100" i="1"/>
  <c r="BM100" i="1"/>
  <c r="BL100" i="1"/>
  <c r="BK100" i="1"/>
  <c r="BJ100" i="1"/>
  <c r="BI100" i="1"/>
  <c r="BH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K100" i="1"/>
  <c r="AJ100" i="1"/>
  <c r="AF100" i="1"/>
  <c r="AE100" i="1"/>
  <c r="AD100" i="1"/>
  <c r="AC100" i="1"/>
  <c r="Y100" i="1"/>
  <c r="X100" i="1"/>
  <c r="W100" i="1"/>
  <c r="V100" i="1"/>
  <c r="U100" i="1"/>
  <c r="T100" i="1"/>
  <c r="P100" i="1"/>
  <c r="O100" i="1"/>
  <c r="N100" i="1"/>
  <c r="M100" i="1"/>
  <c r="L100" i="1"/>
  <c r="K100" i="1"/>
  <c r="G100" i="1"/>
  <c r="F100" i="1"/>
  <c r="E100" i="1"/>
  <c r="D100" i="1"/>
  <c r="C100" i="1"/>
  <c r="CE99" i="1"/>
  <c r="BU99" i="1"/>
  <c r="BT99" i="1"/>
  <c r="BS99" i="1"/>
  <c r="BR99" i="1"/>
  <c r="BN99" i="1"/>
  <c r="BM99" i="1"/>
  <c r="BL99" i="1"/>
  <c r="BK99" i="1"/>
  <c r="BJ99" i="1"/>
  <c r="BI99" i="1"/>
  <c r="BH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K99" i="1"/>
  <c r="AJ99" i="1"/>
  <c r="AL99" i="1" s="1"/>
  <c r="AN99" i="1" s="1"/>
  <c r="AF99" i="1"/>
  <c r="AE99" i="1"/>
  <c r="AD99" i="1"/>
  <c r="AC99" i="1"/>
  <c r="Y99" i="1"/>
  <c r="X99" i="1"/>
  <c r="W99" i="1"/>
  <c r="V99" i="1"/>
  <c r="U99" i="1"/>
  <c r="T99" i="1"/>
  <c r="P99" i="1"/>
  <c r="O99" i="1"/>
  <c r="N99" i="1"/>
  <c r="M99" i="1"/>
  <c r="L99" i="1"/>
  <c r="K99" i="1"/>
  <c r="G99" i="1"/>
  <c r="F99" i="1"/>
  <c r="E99" i="1"/>
  <c r="D99" i="1"/>
  <c r="C99" i="1"/>
  <c r="CE98" i="1"/>
  <c r="BU98" i="1"/>
  <c r="BT98" i="1"/>
  <c r="BS98" i="1"/>
  <c r="BR98" i="1"/>
  <c r="BN98" i="1"/>
  <c r="BM98" i="1"/>
  <c r="BL98" i="1"/>
  <c r="BK98" i="1"/>
  <c r="BJ98" i="1"/>
  <c r="BI98" i="1"/>
  <c r="BH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K98" i="1"/>
  <c r="AJ98" i="1"/>
  <c r="AF98" i="1"/>
  <c r="AE98" i="1"/>
  <c r="AD98" i="1"/>
  <c r="AC98" i="1"/>
  <c r="Y98" i="1"/>
  <c r="X98" i="1"/>
  <c r="W98" i="1"/>
  <c r="V98" i="1"/>
  <c r="U98" i="1"/>
  <c r="T98" i="1"/>
  <c r="P98" i="1"/>
  <c r="O98" i="1"/>
  <c r="N98" i="1"/>
  <c r="M98" i="1"/>
  <c r="L98" i="1"/>
  <c r="K98" i="1"/>
  <c r="G98" i="1"/>
  <c r="F98" i="1"/>
  <c r="E98" i="1"/>
  <c r="D98" i="1"/>
  <c r="CF98" i="1" s="1"/>
  <c r="C98" i="1"/>
  <c r="CG98" i="1" s="1"/>
  <c r="CE97" i="1"/>
  <c r="BU97" i="1"/>
  <c r="BT97" i="1"/>
  <c r="BS97" i="1"/>
  <c r="BR97" i="1"/>
  <c r="BN97" i="1"/>
  <c r="BM97" i="1"/>
  <c r="BL97" i="1"/>
  <c r="BK97" i="1"/>
  <c r="BJ97" i="1"/>
  <c r="BI97" i="1"/>
  <c r="BH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K97" i="1"/>
  <c r="AJ97" i="1"/>
  <c r="AF97" i="1"/>
  <c r="AE97" i="1"/>
  <c r="AD97" i="1"/>
  <c r="AC97" i="1"/>
  <c r="Y97" i="1"/>
  <c r="X97" i="1"/>
  <c r="W97" i="1"/>
  <c r="V97" i="1"/>
  <c r="U97" i="1"/>
  <c r="T97" i="1"/>
  <c r="P97" i="1"/>
  <c r="O97" i="1"/>
  <c r="N97" i="1"/>
  <c r="M97" i="1"/>
  <c r="L97" i="1"/>
  <c r="K97" i="1"/>
  <c r="G97" i="1"/>
  <c r="F97" i="1"/>
  <c r="E97" i="1"/>
  <c r="D97" i="1"/>
  <c r="C97" i="1"/>
  <c r="CE96" i="1"/>
  <c r="BU96" i="1"/>
  <c r="BT96" i="1"/>
  <c r="BS96" i="1"/>
  <c r="BR96" i="1"/>
  <c r="BN96" i="1"/>
  <c r="BM96" i="1"/>
  <c r="BL96" i="1"/>
  <c r="BK96" i="1"/>
  <c r="BJ96" i="1"/>
  <c r="BI96" i="1"/>
  <c r="BH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K96" i="1"/>
  <c r="AJ96" i="1"/>
  <c r="AL96" i="1" s="1"/>
  <c r="AF96" i="1"/>
  <c r="AE96" i="1"/>
  <c r="AD96" i="1"/>
  <c r="AC96" i="1"/>
  <c r="Y96" i="1"/>
  <c r="X96" i="1"/>
  <c r="W96" i="1"/>
  <c r="V96" i="1"/>
  <c r="U96" i="1"/>
  <c r="T96" i="1"/>
  <c r="P96" i="1"/>
  <c r="O96" i="1"/>
  <c r="N96" i="1"/>
  <c r="M96" i="1"/>
  <c r="L96" i="1"/>
  <c r="K96" i="1"/>
  <c r="G96" i="1"/>
  <c r="F96" i="1"/>
  <c r="E96" i="1"/>
  <c r="D96" i="1"/>
  <c r="C96" i="1"/>
  <c r="CE95" i="1"/>
  <c r="BU95" i="1"/>
  <c r="BT95" i="1"/>
  <c r="BS95" i="1"/>
  <c r="BR95" i="1"/>
  <c r="BN95" i="1"/>
  <c r="BM95" i="1"/>
  <c r="BL95" i="1"/>
  <c r="BK95" i="1"/>
  <c r="BJ95" i="1"/>
  <c r="BI95" i="1"/>
  <c r="BH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K95" i="1"/>
  <c r="AJ95" i="1"/>
  <c r="AF95" i="1"/>
  <c r="AE95" i="1"/>
  <c r="AD95" i="1"/>
  <c r="AC95" i="1"/>
  <c r="Y95" i="1"/>
  <c r="X95" i="1"/>
  <c r="W95" i="1"/>
  <c r="V95" i="1"/>
  <c r="U95" i="1"/>
  <c r="T95" i="1"/>
  <c r="P95" i="1"/>
  <c r="O95" i="1"/>
  <c r="N95" i="1"/>
  <c r="M95" i="1"/>
  <c r="L95" i="1"/>
  <c r="K95" i="1"/>
  <c r="G95" i="1"/>
  <c r="F95" i="1"/>
  <c r="E95" i="1"/>
  <c r="D95" i="1"/>
  <c r="C95" i="1"/>
  <c r="CD95" i="1" s="1"/>
  <c r="CE94" i="1"/>
  <c r="BU94" i="1"/>
  <c r="BT94" i="1"/>
  <c r="BS94" i="1"/>
  <c r="BR94" i="1"/>
  <c r="BN94" i="1"/>
  <c r="BM94" i="1"/>
  <c r="BL94" i="1"/>
  <c r="BK94" i="1"/>
  <c r="BJ94" i="1"/>
  <c r="BI94" i="1"/>
  <c r="BH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K94" i="1"/>
  <c r="AJ94" i="1"/>
  <c r="AF94" i="1"/>
  <c r="AE94" i="1"/>
  <c r="AD94" i="1"/>
  <c r="AC94" i="1"/>
  <c r="Y94" i="1"/>
  <c r="X94" i="1"/>
  <c r="W94" i="1"/>
  <c r="V94" i="1"/>
  <c r="U94" i="1"/>
  <c r="T94" i="1"/>
  <c r="P94" i="1"/>
  <c r="O94" i="1"/>
  <c r="N94" i="1"/>
  <c r="M94" i="1"/>
  <c r="L94" i="1"/>
  <c r="K94" i="1"/>
  <c r="G94" i="1"/>
  <c r="F94" i="1"/>
  <c r="E94" i="1"/>
  <c r="D94" i="1"/>
  <c r="C94" i="1"/>
  <c r="CE93" i="1"/>
  <c r="BU93" i="1"/>
  <c r="BT93" i="1"/>
  <c r="BS93" i="1"/>
  <c r="BR93" i="1"/>
  <c r="BN93" i="1"/>
  <c r="BM93" i="1"/>
  <c r="BL93" i="1"/>
  <c r="BK93" i="1"/>
  <c r="BJ93" i="1"/>
  <c r="BI93" i="1"/>
  <c r="BH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K93" i="1"/>
  <c r="AJ93" i="1"/>
  <c r="AF93" i="1"/>
  <c r="AE93" i="1"/>
  <c r="AD93" i="1"/>
  <c r="AC93" i="1"/>
  <c r="Y93" i="1"/>
  <c r="X93" i="1"/>
  <c r="W93" i="1"/>
  <c r="V93" i="1"/>
  <c r="U93" i="1"/>
  <c r="T93" i="1"/>
  <c r="P93" i="1"/>
  <c r="O93" i="1"/>
  <c r="N93" i="1"/>
  <c r="M93" i="1"/>
  <c r="L93" i="1"/>
  <c r="K93" i="1"/>
  <c r="G93" i="1"/>
  <c r="F93" i="1"/>
  <c r="E93" i="1"/>
  <c r="D93" i="1"/>
  <c r="CF93" i="1" s="1"/>
  <c r="C93" i="1"/>
  <c r="CE92" i="1"/>
  <c r="BU92" i="1"/>
  <c r="BT92" i="1"/>
  <c r="BS92" i="1"/>
  <c r="BR92" i="1"/>
  <c r="BN92" i="1"/>
  <c r="BM92" i="1"/>
  <c r="BL92" i="1"/>
  <c r="BK92" i="1"/>
  <c r="BJ92" i="1"/>
  <c r="BI92" i="1"/>
  <c r="BH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K92" i="1"/>
  <c r="AL92" i="1" s="1"/>
  <c r="AJ92" i="1"/>
  <c r="AF92" i="1"/>
  <c r="AE92" i="1"/>
  <c r="AD92" i="1"/>
  <c r="AC92" i="1"/>
  <c r="Y92" i="1"/>
  <c r="X92" i="1"/>
  <c r="W92" i="1"/>
  <c r="V92" i="1"/>
  <c r="U92" i="1"/>
  <c r="T92" i="1"/>
  <c r="P92" i="1"/>
  <c r="O92" i="1"/>
  <c r="N92" i="1"/>
  <c r="M92" i="1"/>
  <c r="L92" i="1"/>
  <c r="K92" i="1"/>
  <c r="G92" i="1"/>
  <c r="F92" i="1"/>
  <c r="E92" i="1"/>
  <c r="D92" i="1"/>
  <c r="CC92" i="1" s="1"/>
  <c r="C92" i="1"/>
  <c r="CE91" i="1"/>
  <c r="BU91" i="1"/>
  <c r="BT91" i="1"/>
  <c r="BS91" i="1"/>
  <c r="BR91" i="1"/>
  <c r="BN91" i="1"/>
  <c r="BM91" i="1"/>
  <c r="BL91" i="1"/>
  <c r="BK91" i="1"/>
  <c r="BJ91" i="1"/>
  <c r="BI91" i="1"/>
  <c r="BH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K91" i="1"/>
  <c r="AJ91" i="1"/>
  <c r="AL91" i="1" s="1"/>
  <c r="AF91" i="1"/>
  <c r="AE91" i="1"/>
  <c r="AD91" i="1"/>
  <c r="AC91" i="1"/>
  <c r="Y91" i="1"/>
  <c r="X91" i="1"/>
  <c r="W91" i="1"/>
  <c r="V91" i="1"/>
  <c r="U91" i="1"/>
  <c r="T91" i="1"/>
  <c r="P91" i="1"/>
  <c r="O91" i="1"/>
  <c r="N91" i="1"/>
  <c r="M91" i="1"/>
  <c r="L91" i="1"/>
  <c r="K91" i="1"/>
  <c r="G91" i="1"/>
  <c r="F91" i="1"/>
  <c r="E91" i="1"/>
  <c r="D91" i="1"/>
  <c r="C91" i="1"/>
  <c r="CE90" i="1"/>
  <c r="BU90" i="1"/>
  <c r="BT90" i="1"/>
  <c r="BS90" i="1"/>
  <c r="BR90" i="1"/>
  <c r="BN90" i="1"/>
  <c r="BM90" i="1"/>
  <c r="BL90" i="1"/>
  <c r="BK90" i="1"/>
  <c r="BJ90" i="1"/>
  <c r="BI90" i="1"/>
  <c r="BH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K90" i="1"/>
  <c r="AJ90" i="1"/>
  <c r="AF90" i="1"/>
  <c r="AE90" i="1"/>
  <c r="AD90" i="1"/>
  <c r="AC90" i="1"/>
  <c r="Y90" i="1"/>
  <c r="X90" i="1"/>
  <c r="W90" i="1"/>
  <c r="V90" i="1"/>
  <c r="U90" i="1"/>
  <c r="T90" i="1"/>
  <c r="P90" i="1"/>
  <c r="O90" i="1"/>
  <c r="N90" i="1"/>
  <c r="M90" i="1"/>
  <c r="L90" i="1"/>
  <c r="K90" i="1"/>
  <c r="G90" i="1"/>
  <c r="F90" i="1"/>
  <c r="E90" i="1"/>
  <c r="D90" i="1"/>
  <c r="C90" i="1"/>
  <c r="CG90" i="1" s="1"/>
  <c r="CE89" i="1"/>
  <c r="BU89" i="1"/>
  <c r="BT89" i="1"/>
  <c r="BS89" i="1"/>
  <c r="BR89" i="1"/>
  <c r="BN89" i="1"/>
  <c r="BM89" i="1"/>
  <c r="BL89" i="1"/>
  <c r="BK89" i="1"/>
  <c r="BJ89" i="1"/>
  <c r="BI89" i="1"/>
  <c r="BH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K89" i="1"/>
  <c r="AJ89" i="1"/>
  <c r="AL89" i="1" s="1"/>
  <c r="AF89" i="1"/>
  <c r="AE89" i="1"/>
  <c r="AD89" i="1"/>
  <c r="AC89" i="1"/>
  <c r="Y89" i="1"/>
  <c r="X89" i="1"/>
  <c r="W89" i="1"/>
  <c r="V89" i="1"/>
  <c r="U89" i="1"/>
  <c r="T89" i="1"/>
  <c r="P89" i="1"/>
  <c r="O89" i="1"/>
  <c r="N89" i="1"/>
  <c r="M89" i="1"/>
  <c r="L89" i="1"/>
  <c r="K89" i="1"/>
  <c r="G89" i="1"/>
  <c r="F89" i="1"/>
  <c r="E89" i="1"/>
  <c r="D89" i="1"/>
  <c r="CF89" i="1" s="1"/>
  <c r="C89" i="1"/>
  <c r="CE88" i="1"/>
  <c r="BU88" i="1"/>
  <c r="BT88" i="1"/>
  <c r="BS88" i="1"/>
  <c r="BR88" i="1"/>
  <c r="BN88" i="1"/>
  <c r="BM88" i="1"/>
  <c r="BL88" i="1"/>
  <c r="BK88" i="1"/>
  <c r="BJ88" i="1"/>
  <c r="BI88" i="1"/>
  <c r="BH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K88" i="1"/>
  <c r="AJ88" i="1"/>
  <c r="AF88" i="1"/>
  <c r="AE88" i="1"/>
  <c r="AD88" i="1"/>
  <c r="AC88" i="1"/>
  <c r="Y88" i="1"/>
  <c r="X88" i="1"/>
  <c r="W88" i="1"/>
  <c r="V88" i="1"/>
  <c r="U88" i="1"/>
  <c r="T88" i="1"/>
  <c r="P88" i="1"/>
  <c r="O88" i="1"/>
  <c r="N88" i="1"/>
  <c r="M88" i="1"/>
  <c r="L88" i="1"/>
  <c r="K88" i="1"/>
  <c r="G88" i="1"/>
  <c r="F88" i="1"/>
  <c r="E88" i="1"/>
  <c r="D88" i="1"/>
  <c r="C88" i="1"/>
  <c r="CE87" i="1"/>
  <c r="CD87" i="1"/>
  <c r="BU87" i="1"/>
  <c r="BT87" i="1"/>
  <c r="BS87" i="1"/>
  <c r="BR87" i="1"/>
  <c r="BN87" i="1"/>
  <c r="BM87" i="1"/>
  <c r="BL87" i="1"/>
  <c r="BK87" i="1"/>
  <c r="BJ87" i="1"/>
  <c r="BI87" i="1"/>
  <c r="BH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K87" i="1"/>
  <c r="AJ87" i="1"/>
  <c r="AL87" i="1" s="1"/>
  <c r="AN87" i="1" s="1"/>
  <c r="AF87" i="1"/>
  <c r="AE87" i="1"/>
  <c r="AD87" i="1"/>
  <c r="AC87" i="1"/>
  <c r="Y87" i="1"/>
  <c r="X87" i="1"/>
  <c r="W87" i="1"/>
  <c r="V87" i="1"/>
  <c r="U87" i="1"/>
  <c r="T87" i="1"/>
  <c r="P87" i="1"/>
  <c r="O87" i="1"/>
  <c r="N87" i="1"/>
  <c r="M87" i="1"/>
  <c r="L87" i="1"/>
  <c r="K87" i="1"/>
  <c r="G87" i="1"/>
  <c r="F87" i="1"/>
  <c r="E87" i="1"/>
  <c r="D87" i="1"/>
  <c r="C87" i="1"/>
  <c r="CE86" i="1"/>
  <c r="BU86" i="1"/>
  <c r="BT86" i="1"/>
  <c r="BS86" i="1"/>
  <c r="BR86" i="1"/>
  <c r="BN86" i="1"/>
  <c r="BM86" i="1"/>
  <c r="BL86" i="1"/>
  <c r="BK86" i="1"/>
  <c r="BJ86" i="1"/>
  <c r="BI86" i="1"/>
  <c r="BH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K86" i="1"/>
  <c r="AJ86" i="1"/>
  <c r="AF86" i="1"/>
  <c r="AE86" i="1"/>
  <c r="AD86" i="1"/>
  <c r="AC86" i="1"/>
  <c r="Y86" i="1"/>
  <c r="X86" i="1"/>
  <c r="W86" i="1"/>
  <c r="V86" i="1"/>
  <c r="U86" i="1"/>
  <c r="T86" i="1"/>
  <c r="P86" i="1"/>
  <c r="O86" i="1"/>
  <c r="N86" i="1"/>
  <c r="M86" i="1"/>
  <c r="L86" i="1"/>
  <c r="K86" i="1"/>
  <c r="G86" i="1"/>
  <c r="F86" i="1"/>
  <c r="E86" i="1"/>
  <c r="D86" i="1"/>
  <c r="C86" i="1"/>
  <c r="P85" i="1"/>
  <c r="O85" i="1"/>
  <c r="N85" i="1"/>
  <c r="M85" i="1"/>
  <c r="L85" i="1"/>
  <c r="K85" i="1"/>
  <c r="P84" i="1"/>
  <c r="O84" i="1"/>
  <c r="N84" i="1"/>
  <c r="M84" i="1"/>
  <c r="L84" i="1"/>
  <c r="K84" i="1"/>
  <c r="CE83" i="1"/>
  <c r="BU83" i="1"/>
  <c r="BT83" i="1"/>
  <c r="BS83" i="1"/>
  <c r="BR83" i="1"/>
  <c r="BN83" i="1"/>
  <c r="BM83" i="1"/>
  <c r="BL83" i="1"/>
  <c r="BK83" i="1"/>
  <c r="BJ83" i="1"/>
  <c r="BI83" i="1"/>
  <c r="BH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K83" i="1"/>
  <c r="AJ83" i="1"/>
  <c r="AF83" i="1"/>
  <c r="AE83" i="1"/>
  <c r="AD83" i="1"/>
  <c r="AC83" i="1"/>
  <c r="Y83" i="1"/>
  <c r="X83" i="1"/>
  <c r="W83" i="1"/>
  <c r="V83" i="1"/>
  <c r="U83" i="1"/>
  <c r="T83" i="1"/>
  <c r="P83" i="1"/>
  <c r="O83" i="1"/>
  <c r="N83" i="1"/>
  <c r="M83" i="1"/>
  <c r="L83" i="1"/>
  <c r="K83" i="1"/>
  <c r="G83" i="1"/>
  <c r="F83" i="1"/>
  <c r="E83" i="1"/>
  <c r="D83" i="1"/>
  <c r="CF83" i="1" s="1"/>
  <c r="C83" i="1"/>
  <c r="CE82" i="1"/>
  <c r="BU82" i="1"/>
  <c r="BT82" i="1"/>
  <c r="BS82" i="1"/>
  <c r="BR82" i="1"/>
  <c r="BN82" i="1"/>
  <c r="BM82" i="1"/>
  <c r="BL82" i="1"/>
  <c r="BK82" i="1"/>
  <c r="BJ82" i="1"/>
  <c r="BI82" i="1"/>
  <c r="BH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L82" i="1"/>
  <c r="AM82" i="1" s="1"/>
  <c r="AK82" i="1"/>
  <c r="AJ82" i="1"/>
  <c r="AF82" i="1"/>
  <c r="AE82" i="1"/>
  <c r="AD82" i="1"/>
  <c r="AC82" i="1"/>
  <c r="Y82" i="1"/>
  <c r="X82" i="1"/>
  <c r="W82" i="1"/>
  <c r="V82" i="1"/>
  <c r="U82" i="1"/>
  <c r="T82" i="1"/>
  <c r="P82" i="1"/>
  <c r="O82" i="1"/>
  <c r="N82" i="1"/>
  <c r="M82" i="1"/>
  <c r="L82" i="1"/>
  <c r="K82" i="1"/>
  <c r="G82" i="1"/>
  <c r="F82" i="1"/>
  <c r="E82" i="1"/>
  <c r="D82" i="1"/>
  <c r="C82" i="1"/>
  <c r="CE81" i="1"/>
  <c r="BU81" i="1"/>
  <c r="BT81" i="1"/>
  <c r="BS81" i="1"/>
  <c r="BR81" i="1"/>
  <c r="BN81" i="1"/>
  <c r="BM81" i="1"/>
  <c r="BL81" i="1"/>
  <c r="BK81" i="1"/>
  <c r="BJ81" i="1"/>
  <c r="BI81" i="1"/>
  <c r="BH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K81" i="1"/>
  <c r="AJ81" i="1"/>
  <c r="AF81" i="1"/>
  <c r="AE81" i="1"/>
  <c r="AD81" i="1"/>
  <c r="AC81" i="1"/>
  <c r="Y81" i="1"/>
  <c r="X81" i="1"/>
  <c r="W81" i="1"/>
  <c r="V81" i="1"/>
  <c r="U81" i="1"/>
  <c r="T81" i="1"/>
  <c r="P81" i="1"/>
  <c r="O81" i="1"/>
  <c r="N81" i="1"/>
  <c r="M81" i="1"/>
  <c r="L81" i="1"/>
  <c r="K81" i="1"/>
  <c r="G81" i="1"/>
  <c r="F81" i="1"/>
  <c r="E81" i="1"/>
  <c r="D81" i="1"/>
  <c r="C81" i="1"/>
  <c r="CE80" i="1"/>
  <c r="BU80" i="1"/>
  <c r="BT80" i="1"/>
  <c r="BS80" i="1"/>
  <c r="BR80" i="1"/>
  <c r="BN80" i="1"/>
  <c r="BM80" i="1"/>
  <c r="BL80" i="1"/>
  <c r="BK80" i="1"/>
  <c r="BJ80" i="1"/>
  <c r="BI80" i="1"/>
  <c r="BH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K80" i="1"/>
  <c r="AJ80" i="1"/>
  <c r="AF80" i="1"/>
  <c r="AE80" i="1"/>
  <c r="AD80" i="1"/>
  <c r="AC80" i="1"/>
  <c r="AG80" i="1" s="1"/>
  <c r="Y80" i="1"/>
  <c r="X80" i="1"/>
  <c r="W80" i="1"/>
  <c r="V80" i="1"/>
  <c r="U80" i="1"/>
  <c r="T80" i="1"/>
  <c r="P80" i="1"/>
  <c r="O80" i="1"/>
  <c r="N80" i="1"/>
  <c r="M80" i="1"/>
  <c r="L80" i="1"/>
  <c r="K80" i="1"/>
  <c r="G80" i="1"/>
  <c r="F80" i="1"/>
  <c r="E80" i="1"/>
  <c r="D80" i="1"/>
  <c r="C80" i="1"/>
  <c r="CE79" i="1"/>
  <c r="BU79" i="1"/>
  <c r="BT79" i="1"/>
  <c r="BS79" i="1"/>
  <c r="BR79" i="1"/>
  <c r="BN79" i="1"/>
  <c r="BM79" i="1"/>
  <c r="BL79" i="1"/>
  <c r="BK79" i="1"/>
  <c r="BJ79" i="1"/>
  <c r="BI79" i="1"/>
  <c r="BH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K79" i="1"/>
  <c r="AJ79" i="1"/>
  <c r="AF79" i="1"/>
  <c r="AE79" i="1"/>
  <c r="AD79" i="1"/>
  <c r="AC79" i="1"/>
  <c r="Y79" i="1"/>
  <c r="X79" i="1"/>
  <c r="W79" i="1"/>
  <c r="V79" i="1"/>
  <c r="U79" i="1"/>
  <c r="T79" i="1"/>
  <c r="P79" i="1"/>
  <c r="O79" i="1"/>
  <c r="N79" i="1"/>
  <c r="M79" i="1"/>
  <c r="L79" i="1"/>
  <c r="K79" i="1"/>
  <c r="G79" i="1"/>
  <c r="F79" i="1"/>
  <c r="E79" i="1"/>
  <c r="H79" i="1" s="1"/>
  <c r="D79" i="1"/>
  <c r="C79" i="1"/>
  <c r="CE78" i="1"/>
  <c r="BU78" i="1"/>
  <c r="BT78" i="1"/>
  <c r="BS78" i="1"/>
  <c r="BR78" i="1"/>
  <c r="BN78" i="1"/>
  <c r="BM78" i="1"/>
  <c r="BL78" i="1"/>
  <c r="BK78" i="1"/>
  <c r="BJ78" i="1"/>
  <c r="BI78" i="1"/>
  <c r="BH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K78" i="1"/>
  <c r="AJ78" i="1"/>
  <c r="AL78" i="1" s="1"/>
  <c r="AF78" i="1"/>
  <c r="AE78" i="1"/>
  <c r="AE109" i="1" s="1"/>
  <c r="AD78" i="1"/>
  <c r="AC78" i="1"/>
  <c r="Y78" i="1"/>
  <c r="X78" i="1"/>
  <c r="W78" i="1"/>
  <c r="V78" i="1"/>
  <c r="U78" i="1"/>
  <c r="T78" i="1"/>
  <c r="P78" i="1"/>
  <c r="O78" i="1"/>
  <c r="N78" i="1"/>
  <c r="M78" i="1"/>
  <c r="M109" i="1" s="1"/>
  <c r="L78" i="1"/>
  <c r="K78" i="1"/>
  <c r="G78" i="1"/>
  <c r="F78" i="1"/>
  <c r="F109" i="1" s="1"/>
  <c r="E78" i="1"/>
  <c r="D78" i="1"/>
  <c r="C78" i="1"/>
  <c r="A74" i="1"/>
  <c r="CE73" i="1"/>
  <c r="CC73" i="1"/>
  <c r="BU73" i="1"/>
  <c r="BT73" i="1"/>
  <c r="BS73" i="1"/>
  <c r="BR73" i="1"/>
  <c r="BN73" i="1"/>
  <c r="BM73" i="1"/>
  <c r="BL73" i="1"/>
  <c r="BK73" i="1"/>
  <c r="BJ73" i="1"/>
  <c r="BI73" i="1"/>
  <c r="BH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K73" i="1"/>
  <c r="AL73" i="1" s="1"/>
  <c r="AJ73" i="1"/>
  <c r="AF73" i="1"/>
  <c r="AE73" i="1"/>
  <c r="AD73" i="1"/>
  <c r="AC73" i="1"/>
  <c r="Y73" i="1"/>
  <c r="X73" i="1"/>
  <c r="W73" i="1"/>
  <c r="V73" i="1"/>
  <c r="U73" i="1"/>
  <c r="T73" i="1"/>
  <c r="P73" i="1"/>
  <c r="O73" i="1"/>
  <c r="N73" i="1"/>
  <c r="M73" i="1"/>
  <c r="L73" i="1"/>
  <c r="K73" i="1"/>
  <c r="G73" i="1"/>
  <c r="F73" i="1"/>
  <c r="E73" i="1"/>
  <c r="D73" i="1"/>
  <c r="C73" i="1"/>
  <c r="CG73" i="1" s="1"/>
  <c r="CE72" i="1"/>
  <c r="CG72" i="1" s="1"/>
  <c r="BU72" i="1"/>
  <c r="BT72" i="1"/>
  <c r="BS72" i="1"/>
  <c r="BR72" i="1"/>
  <c r="BN72" i="1"/>
  <c r="BM72" i="1"/>
  <c r="BL72" i="1"/>
  <c r="BK72" i="1"/>
  <c r="BJ72" i="1"/>
  <c r="BI72" i="1"/>
  <c r="BH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K72" i="1"/>
  <c r="AJ72" i="1"/>
  <c r="AF72" i="1"/>
  <c r="AE72" i="1"/>
  <c r="AD72" i="1"/>
  <c r="AC72" i="1"/>
  <c r="Y72" i="1"/>
  <c r="X72" i="1"/>
  <c r="W72" i="1"/>
  <c r="V72" i="1"/>
  <c r="U72" i="1"/>
  <c r="T72" i="1"/>
  <c r="P72" i="1"/>
  <c r="O72" i="1"/>
  <c r="N72" i="1"/>
  <c r="M72" i="1"/>
  <c r="L72" i="1"/>
  <c r="K72" i="1"/>
  <c r="G72" i="1"/>
  <c r="F72" i="1"/>
  <c r="E72" i="1"/>
  <c r="D72" i="1"/>
  <c r="C72" i="1"/>
  <c r="CE71" i="1"/>
  <c r="BU71" i="1"/>
  <c r="BT71" i="1"/>
  <c r="BS71" i="1"/>
  <c r="BR71" i="1"/>
  <c r="BN71" i="1"/>
  <c r="BM71" i="1"/>
  <c r="BL71" i="1"/>
  <c r="BK71" i="1"/>
  <c r="BJ71" i="1"/>
  <c r="BI71" i="1"/>
  <c r="BH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K71" i="1"/>
  <c r="AJ71" i="1"/>
  <c r="AF71" i="1"/>
  <c r="AE71" i="1"/>
  <c r="AD71" i="1"/>
  <c r="AC71" i="1"/>
  <c r="Y71" i="1"/>
  <c r="X71" i="1"/>
  <c r="W71" i="1"/>
  <c r="V71" i="1"/>
  <c r="U71" i="1"/>
  <c r="T71" i="1"/>
  <c r="P71" i="1"/>
  <c r="O71" i="1"/>
  <c r="N71" i="1"/>
  <c r="M71" i="1"/>
  <c r="L71" i="1"/>
  <c r="K71" i="1"/>
  <c r="G71" i="1"/>
  <c r="F71" i="1"/>
  <c r="E71" i="1"/>
  <c r="D71" i="1"/>
  <c r="C71" i="1"/>
  <c r="CE70" i="1"/>
  <c r="BU70" i="1"/>
  <c r="BT70" i="1"/>
  <c r="BS70" i="1"/>
  <c r="BR70" i="1"/>
  <c r="BN70" i="1"/>
  <c r="BM70" i="1"/>
  <c r="BL70" i="1"/>
  <c r="BK70" i="1"/>
  <c r="BJ70" i="1"/>
  <c r="BI70" i="1"/>
  <c r="BH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K70" i="1"/>
  <c r="AJ70" i="1"/>
  <c r="AF70" i="1"/>
  <c r="AE70" i="1"/>
  <c r="AD70" i="1"/>
  <c r="AC70" i="1"/>
  <c r="Y70" i="1"/>
  <c r="X70" i="1"/>
  <c r="W70" i="1"/>
  <c r="V70" i="1"/>
  <c r="U70" i="1"/>
  <c r="T70" i="1"/>
  <c r="P70" i="1"/>
  <c r="O70" i="1"/>
  <c r="N70" i="1"/>
  <c r="M70" i="1"/>
  <c r="L70" i="1"/>
  <c r="K70" i="1"/>
  <c r="G70" i="1"/>
  <c r="F70" i="1"/>
  <c r="E70" i="1"/>
  <c r="D70" i="1"/>
  <c r="C70" i="1"/>
  <c r="CE69" i="1"/>
  <c r="CC69" i="1"/>
  <c r="BU69" i="1"/>
  <c r="BT69" i="1"/>
  <c r="BS69" i="1"/>
  <c r="BR69" i="1"/>
  <c r="BN69" i="1"/>
  <c r="BM69" i="1"/>
  <c r="BL69" i="1"/>
  <c r="BK69" i="1"/>
  <c r="BJ69" i="1"/>
  <c r="BI69" i="1"/>
  <c r="BH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K69" i="1"/>
  <c r="AJ69" i="1"/>
  <c r="AL69" i="1" s="1"/>
  <c r="AF69" i="1"/>
  <c r="AE69" i="1"/>
  <c r="AD69" i="1"/>
  <c r="AC69" i="1"/>
  <c r="Y69" i="1"/>
  <c r="X69" i="1"/>
  <c r="W69" i="1"/>
  <c r="V69" i="1"/>
  <c r="U69" i="1"/>
  <c r="T69" i="1"/>
  <c r="P69" i="1"/>
  <c r="O69" i="1"/>
  <c r="N69" i="1"/>
  <c r="M69" i="1"/>
  <c r="L69" i="1"/>
  <c r="K69" i="1"/>
  <c r="G69" i="1"/>
  <c r="F69" i="1"/>
  <c r="E69" i="1"/>
  <c r="D69" i="1"/>
  <c r="C69" i="1"/>
  <c r="CG69" i="1" s="1"/>
  <c r="CE68" i="1"/>
  <c r="BU68" i="1"/>
  <c r="BT68" i="1"/>
  <c r="BS68" i="1"/>
  <c r="BR68" i="1"/>
  <c r="BN68" i="1"/>
  <c r="BM68" i="1"/>
  <c r="BL68" i="1"/>
  <c r="BK68" i="1"/>
  <c r="BJ68" i="1"/>
  <c r="BI68" i="1"/>
  <c r="BH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K68" i="1"/>
  <c r="AJ68" i="1"/>
  <c r="AL68" i="1" s="1"/>
  <c r="AF68" i="1"/>
  <c r="AE68" i="1"/>
  <c r="AD68" i="1"/>
  <c r="AC68" i="1"/>
  <c r="Y68" i="1"/>
  <c r="X68" i="1"/>
  <c r="W68" i="1"/>
  <c r="V68" i="1"/>
  <c r="U68" i="1"/>
  <c r="T68" i="1"/>
  <c r="P68" i="1"/>
  <c r="O68" i="1"/>
  <c r="N68" i="1"/>
  <c r="M68" i="1"/>
  <c r="L68" i="1"/>
  <c r="K68" i="1"/>
  <c r="G68" i="1"/>
  <c r="F68" i="1"/>
  <c r="E68" i="1"/>
  <c r="D68" i="1"/>
  <c r="C68" i="1"/>
  <c r="CE67" i="1"/>
  <c r="CC67" i="1"/>
  <c r="BU67" i="1"/>
  <c r="BT67" i="1"/>
  <c r="BS67" i="1"/>
  <c r="BR67" i="1"/>
  <c r="BN67" i="1"/>
  <c r="BM67" i="1"/>
  <c r="BL67" i="1"/>
  <c r="BK67" i="1"/>
  <c r="BJ67" i="1"/>
  <c r="BI67" i="1"/>
  <c r="BH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K67" i="1"/>
  <c r="AJ67" i="1"/>
  <c r="AF67" i="1"/>
  <c r="AE67" i="1"/>
  <c r="AD67" i="1"/>
  <c r="AC67" i="1"/>
  <c r="Y67" i="1"/>
  <c r="X67" i="1"/>
  <c r="W67" i="1"/>
  <c r="V67" i="1"/>
  <c r="U67" i="1"/>
  <c r="T67" i="1"/>
  <c r="P67" i="1"/>
  <c r="O67" i="1"/>
  <c r="N67" i="1"/>
  <c r="M67" i="1"/>
  <c r="L67" i="1"/>
  <c r="K67" i="1"/>
  <c r="G67" i="1"/>
  <c r="F67" i="1"/>
  <c r="E67" i="1"/>
  <c r="D67" i="1"/>
  <c r="C67" i="1"/>
  <c r="CE66" i="1"/>
  <c r="BU66" i="1"/>
  <c r="BT66" i="1"/>
  <c r="BS66" i="1"/>
  <c r="BR66" i="1"/>
  <c r="BN66" i="1"/>
  <c r="BM66" i="1"/>
  <c r="BL66" i="1"/>
  <c r="BK66" i="1"/>
  <c r="BJ66" i="1"/>
  <c r="BI66" i="1"/>
  <c r="BH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K66" i="1"/>
  <c r="AJ66" i="1"/>
  <c r="AL66" i="1" s="1"/>
  <c r="AF66" i="1"/>
  <c r="AE66" i="1"/>
  <c r="AD66" i="1"/>
  <c r="AC66" i="1"/>
  <c r="Y66" i="1"/>
  <c r="X66" i="1"/>
  <c r="W66" i="1"/>
  <c r="V66" i="1"/>
  <c r="U66" i="1"/>
  <c r="T66" i="1"/>
  <c r="P66" i="1"/>
  <c r="O66" i="1"/>
  <c r="N66" i="1"/>
  <c r="M66" i="1"/>
  <c r="L66" i="1"/>
  <c r="K66" i="1"/>
  <c r="G66" i="1"/>
  <c r="F66" i="1"/>
  <c r="E66" i="1"/>
  <c r="D66" i="1"/>
  <c r="C66" i="1"/>
  <c r="CE65" i="1"/>
  <c r="BU65" i="1"/>
  <c r="BT65" i="1"/>
  <c r="BS65" i="1"/>
  <c r="BR65" i="1"/>
  <c r="BN65" i="1"/>
  <c r="BM65" i="1"/>
  <c r="BL65" i="1"/>
  <c r="BK65" i="1"/>
  <c r="BJ65" i="1"/>
  <c r="BI65" i="1"/>
  <c r="BH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K65" i="1"/>
  <c r="AJ65" i="1"/>
  <c r="AF65" i="1"/>
  <c r="AE65" i="1"/>
  <c r="AD65" i="1"/>
  <c r="AC65" i="1"/>
  <c r="Y65" i="1"/>
  <c r="X65" i="1"/>
  <c r="W65" i="1"/>
  <c r="V65" i="1"/>
  <c r="U65" i="1"/>
  <c r="T65" i="1"/>
  <c r="P65" i="1"/>
  <c r="O65" i="1"/>
  <c r="N65" i="1"/>
  <c r="M65" i="1"/>
  <c r="L65" i="1"/>
  <c r="K65" i="1"/>
  <c r="G65" i="1"/>
  <c r="F65" i="1"/>
  <c r="E65" i="1"/>
  <c r="D65" i="1"/>
  <c r="CC65" i="1" s="1"/>
  <c r="C65" i="1"/>
  <c r="CD65" i="1" s="1"/>
  <c r="CE64" i="1"/>
  <c r="BU64" i="1"/>
  <c r="BT64" i="1"/>
  <c r="BS64" i="1"/>
  <c r="BR64" i="1"/>
  <c r="BN64" i="1"/>
  <c r="BM64" i="1"/>
  <c r="BL64" i="1"/>
  <c r="BK64" i="1"/>
  <c r="BJ64" i="1"/>
  <c r="BI64" i="1"/>
  <c r="BH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K64" i="1"/>
  <c r="AJ64" i="1"/>
  <c r="AF64" i="1"/>
  <c r="AE64" i="1"/>
  <c r="AD64" i="1"/>
  <c r="AC64" i="1"/>
  <c r="Y64" i="1"/>
  <c r="X64" i="1"/>
  <c r="W64" i="1"/>
  <c r="V64" i="1"/>
  <c r="U64" i="1"/>
  <c r="T64" i="1"/>
  <c r="P64" i="1"/>
  <c r="O64" i="1"/>
  <c r="N64" i="1"/>
  <c r="M64" i="1"/>
  <c r="L64" i="1"/>
  <c r="K64" i="1"/>
  <c r="G64" i="1"/>
  <c r="F64" i="1"/>
  <c r="E64" i="1"/>
  <c r="D64" i="1"/>
  <c r="CF64" i="1" s="1"/>
  <c r="C64" i="1"/>
  <c r="CG64" i="1" s="1"/>
  <c r="CE63" i="1"/>
  <c r="BU63" i="1"/>
  <c r="BT63" i="1"/>
  <c r="BS63" i="1"/>
  <c r="BR63" i="1"/>
  <c r="BN63" i="1"/>
  <c r="BM63" i="1"/>
  <c r="BL63" i="1"/>
  <c r="BK63" i="1"/>
  <c r="BJ63" i="1"/>
  <c r="BI63" i="1"/>
  <c r="BH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K63" i="1"/>
  <c r="AJ63" i="1"/>
  <c r="AF63" i="1"/>
  <c r="AE63" i="1"/>
  <c r="AD63" i="1"/>
  <c r="AC63" i="1"/>
  <c r="Y63" i="1"/>
  <c r="X63" i="1"/>
  <c r="W63" i="1"/>
  <c r="V63" i="1"/>
  <c r="U63" i="1"/>
  <c r="T63" i="1"/>
  <c r="P63" i="1"/>
  <c r="O63" i="1"/>
  <c r="N63" i="1"/>
  <c r="M63" i="1"/>
  <c r="L63" i="1"/>
  <c r="K63" i="1"/>
  <c r="G63" i="1"/>
  <c r="F63" i="1"/>
  <c r="E63" i="1"/>
  <c r="D63" i="1"/>
  <c r="C63" i="1"/>
  <c r="CE62" i="1"/>
  <c r="BU62" i="1"/>
  <c r="BT62" i="1"/>
  <c r="BS62" i="1"/>
  <c r="BR62" i="1"/>
  <c r="BN62" i="1"/>
  <c r="BM62" i="1"/>
  <c r="BL62" i="1"/>
  <c r="BK62" i="1"/>
  <c r="BJ62" i="1"/>
  <c r="BI62" i="1"/>
  <c r="BH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K62" i="1"/>
  <c r="AJ62" i="1"/>
  <c r="AL62" i="1" s="1"/>
  <c r="AF62" i="1"/>
  <c r="AE62" i="1"/>
  <c r="AD62" i="1"/>
  <c r="AC62" i="1"/>
  <c r="Y62" i="1"/>
  <c r="X62" i="1"/>
  <c r="W62" i="1"/>
  <c r="V62" i="1"/>
  <c r="U62" i="1"/>
  <c r="T62" i="1"/>
  <c r="P62" i="1"/>
  <c r="O62" i="1"/>
  <c r="N62" i="1"/>
  <c r="M62" i="1"/>
  <c r="L62" i="1"/>
  <c r="K62" i="1"/>
  <c r="G62" i="1"/>
  <c r="F62" i="1"/>
  <c r="E62" i="1"/>
  <c r="D62" i="1"/>
  <c r="C62" i="1"/>
  <c r="CE61" i="1"/>
  <c r="BU61" i="1"/>
  <c r="BT61" i="1"/>
  <c r="BS61" i="1"/>
  <c r="BR61" i="1"/>
  <c r="BN61" i="1"/>
  <c r="BM61" i="1"/>
  <c r="BL61" i="1"/>
  <c r="BK61" i="1"/>
  <c r="BJ61" i="1"/>
  <c r="BI61" i="1"/>
  <c r="BH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K61" i="1"/>
  <c r="AL61" i="1" s="1"/>
  <c r="AJ61" i="1"/>
  <c r="AF61" i="1"/>
  <c r="AE61" i="1"/>
  <c r="AD61" i="1"/>
  <c r="AC61" i="1"/>
  <c r="Y61" i="1"/>
  <c r="X61" i="1"/>
  <c r="W61" i="1"/>
  <c r="V61" i="1"/>
  <c r="U61" i="1"/>
  <c r="T61" i="1"/>
  <c r="P61" i="1"/>
  <c r="O61" i="1"/>
  <c r="N61" i="1"/>
  <c r="M61" i="1"/>
  <c r="L61" i="1"/>
  <c r="K61" i="1"/>
  <c r="G61" i="1"/>
  <c r="F61" i="1"/>
  <c r="E61" i="1"/>
  <c r="D61" i="1"/>
  <c r="C61" i="1"/>
  <c r="CD61" i="1" s="1"/>
  <c r="CE60" i="1"/>
  <c r="BU60" i="1"/>
  <c r="BT60" i="1"/>
  <c r="BS60" i="1"/>
  <c r="BR60" i="1"/>
  <c r="BN60" i="1"/>
  <c r="BM60" i="1"/>
  <c r="BL60" i="1"/>
  <c r="BK60" i="1"/>
  <c r="BJ60" i="1"/>
  <c r="BI60" i="1"/>
  <c r="BH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K60" i="1"/>
  <c r="AJ60" i="1"/>
  <c r="AF60" i="1"/>
  <c r="AE60" i="1"/>
  <c r="AD60" i="1"/>
  <c r="AC60" i="1"/>
  <c r="Y60" i="1"/>
  <c r="X60" i="1"/>
  <c r="W60" i="1"/>
  <c r="V60" i="1"/>
  <c r="U60" i="1"/>
  <c r="T60" i="1"/>
  <c r="P60" i="1"/>
  <c r="O60" i="1"/>
  <c r="N60" i="1"/>
  <c r="M60" i="1"/>
  <c r="L60" i="1"/>
  <c r="K60" i="1"/>
  <c r="G60" i="1"/>
  <c r="F60" i="1"/>
  <c r="E60" i="1"/>
  <c r="D60" i="1"/>
  <c r="C60" i="1"/>
  <c r="CG60" i="1" s="1"/>
  <c r="CE59" i="1"/>
  <c r="BU59" i="1"/>
  <c r="BT59" i="1"/>
  <c r="BS59" i="1"/>
  <c r="BR59" i="1"/>
  <c r="BN59" i="1"/>
  <c r="BM59" i="1"/>
  <c r="BL59" i="1"/>
  <c r="BK59" i="1"/>
  <c r="BJ59" i="1"/>
  <c r="BI59" i="1"/>
  <c r="BH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K59" i="1"/>
  <c r="AJ59" i="1"/>
  <c r="AF59" i="1"/>
  <c r="AE59" i="1"/>
  <c r="AD59" i="1"/>
  <c r="AC59" i="1"/>
  <c r="Y59" i="1"/>
  <c r="X59" i="1"/>
  <c r="W59" i="1"/>
  <c r="V59" i="1"/>
  <c r="U59" i="1"/>
  <c r="T59" i="1"/>
  <c r="P59" i="1"/>
  <c r="O59" i="1"/>
  <c r="N59" i="1"/>
  <c r="M59" i="1"/>
  <c r="L59" i="1"/>
  <c r="K59" i="1"/>
  <c r="G59" i="1"/>
  <c r="F59" i="1"/>
  <c r="E59" i="1"/>
  <c r="D59" i="1"/>
  <c r="C59" i="1"/>
  <c r="CE58" i="1"/>
  <c r="BU58" i="1"/>
  <c r="BT58" i="1"/>
  <c r="BS58" i="1"/>
  <c r="BR58" i="1"/>
  <c r="BN58" i="1"/>
  <c r="BM58" i="1"/>
  <c r="BL58" i="1"/>
  <c r="BK58" i="1"/>
  <c r="BJ58" i="1"/>
  <c r="BI58" i="1"/>
  <c r="BH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K58" i="1"/>
  <c r="AJ58" i="1"/>
  <c r="AF58" i="1"/>
  <c r="AE58" i="1"/>
  <c r="AD58" i="1"/>
  <c r="AC58" i="1"/>
  <c r="Y58" i="1"/>
  <c r="X58" i="1"/>
  <c r="W58" i="1"/>
  <c r="V58" i="1"/>
  <c r="U58" i="1"/>
  <c r="T58" i="1"/>
  <c r="P58" i="1"/>
  <c r="O58" i="1"/>
  <c r="N58" i="1"/>
  <c r="M58" i="1"/>
  <c r="L58" i="1"/>
  <c r="K58" i="1"/>
  <c r="G58" i="1"/>
  <c r="F58" i="1"/>
  <c r="E58" i="1"/>
  <c r="D58" i="1"/>
  <c r="C58" i="1"/>
  <c r="CE57" i="1"/>
  <c r="BU57" i="1"/>
  <c r="BT57" i="1"/>
  <c r="BS57" i="1"/>
  <c r="BR57" i="1"/>
  <c r="BN57" i="1"/>
  <c r="BM57" i="1"/>
  <c r="BL57" i="1"/>
  <c r="BK57" i="1"/>
  <c r="BJ57" i="1"/>
  <c r="BI57" i="1"/>
  <c r="BH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K57" i="1"/>
  <c r="AJ57" i="1"/>
  <c r="AF57" i="1"/>
  <c r="AE57" i="1"/>
  <c r="AD57" i="1"/>
  <c r="AC57" i="1"/>
  <c r="Y57" i="1"/>
  <c r="X57" i="1"/>
  <c r="W57" i="1"/>
  <c r="V57" i="1"/>
  <c r="U57" i="1"/>
  <c r="T57" i="1"/>
  <c r="P57" i="1"/>
  <c r="O57" i="1"/>
  <c r="N57" i="1"/>
  <c r="M57" i="1"/>
  <c r="L57" i="1"/>
  <c r="K57" i="1"/>
  <c r="G57" i="1"/>
  <c r="F57" i="1"/>
  <c r="E57" i="1"/>
  <c r="D57" i="1"/>
  <c r="C57" i="1"/>
  <c r="CE56" i="1"/>
  <c r="BU56" i="1"/>
  <c r="BT56" i="1"/>
  <c r="BS56" i="1"/>
  <c r="BR56" i="1"/>
  <c r="BN56" i="1"/>
  <c r="BM56" i="1"/>
  <c r="BL56" i="1"/>
  <c r="BK56" i="1"/>
  <c r="BJ56" i="1"/>
  <c r="BI56" i="1"/>
  <c r="BH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K56" i="1"/>
  <c r="AJ56" i="1"/>
  <c r="AF56" i="1"/>
  <c r="AE56" i="1"/>
  <c r="AD56" i="1"/>
  <c r="AC56" i="1"/>
  <c r="Y56" i="1"/>
  <c r="X56" i="1"/>
  <c r="W56" i="1"/>
  <c r="V56" i="1"/>
  <c r="U56" i="1"/>
  <c r="T56" i="1"/>
  <c r="P56" i="1"/>
  <c r="O56" i="1"/>
  <c r="N56" i="1"/>
  <c r="M56" i="1"/>
  <c r="L56" i="1"/>
  <c r="K56" i="1"/>
  <c r="G56" i="1"/>
  <c r="F56" i="1"/>
  <c r="E56" i="1"/>
  <c r="D56" i="1"/>
  <c r="CF56" i="1" s="1"/>
  <c r="C56" i="1"/>
  <c r="CG56" i="1" s="1"/>
  <c r="CE55" i="1"/>
  <c r="BU55" i="1"/>
  <c r="BT55" i="1"/>
  <c r="BS55" i="1"/>
  <c r="BR55" i="1"/>
  <c r="BN55" i="1"/>
  <c r="BM55" i="1"/>
  <c r="BL55" i="1"/>
  <c r="BK55" i="1"/>
  <c r="BJ55" i="1"/>
  <c r="BI55" i="1"/>
  <c r="BH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K55" i="1"/>
  <c r="AJ55" i="1"/>
  <c r="AF55" i="1"/>
  <c r="AE55" i="1"/>
  <c r="AD55" i="1"/>
  <c r="AC55" i="1"/>
  <c r="Y55" i="1"/>
  <c r="X55" i="1"/>
  <c r="W55" i="1"/>
  <c r="V55" i="1"/>
  <c r="U55" i="1"/>
  <c r="T55" i="1"/>
  <c r="P55" i="1"/>
  <c r="O55" i="1"/>
  <c r="N55" i="1"/>
  <c r="M55" i="1"/>
  <c r="L55" i="1"/>
  <c r="K55" i="1"/>
  <c r="G55" i="1"/>
  <c r="F55" i="1"/>
  <c r="E55" i="1"/>
  <c r="D55" i="1"/>
  <c r="C55" i="1"/>
  <c r="CE54" i="1"/>
  <c r="BU54" i="1"/>
  <c r="BT54" i="1"/>
  <c r="BS54" i="1"/>
  <c r="BR54" i="1"/>
  <c r="BN54" i="1"/>
  <c r="BM54" i="1"/>
  <c r="BL54" i="1"/>
  <c r="BK54" i="1"/>
  <c r="BJ54" i="1"/>
  <c r="BI54" i="1"/>
  <c r="BH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K54" i="1"/>
  <c r="AJ54" i="1"/>
  <c r="AL54" i="1" s="1"/>
  <c r="AF54" i="1"/>
  <c r="AE54" i="1"/>
  <c r="AD54" i="1"/>
  <c r="AC54" i="1"/>
  <c r="Y54" i="1"/>
  <c r="X54" i="1"/>
  <c r="W54" i="1"/>
  <c r="V54" i="1"/>
  <c r="U54" i="1"/>
  <c r="T54" i="1"/>
  <c r="P54" i="1"/>
  <c r="O54" i="1"/>
  <c r="N54" i="1"/>
  <c r="M54" i="1"/>
  <c r="L54" i="1"/>
  <c r="K54" i="1"/>
  <c r="G54" i="1"/>
  <c r="F54" i="1"/>
  <c r="E54" i="1"/>
  <c r="D54" i="1"/>
  <c r="C54" i="1"/>
  <c r="CE53" i="1"/>
  <c r="BU53" i="1"/>
  <c r="BT53" i="1"/>
  <c r="BS53" i="1"/>
  <c r="BR53" i="1"/>
  <c r="BN53" i="1"/>
  <c r="BM53" i="1"/>
  <c r="BL53" i="1"/>
  <c r="BK53" i="1"/>
  <c r="BJ53" i="1"/>
  <c r="BI53" i="1"/>
  <c r="BH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K53" i="1"/>
  <c r="AL53" i="1" s="1"/>
  <c r="AJ53" i="1"/>
  <c r="AF53" i="1"/>
  <c r="AE53" i="1"/>
  <c r="AD53" i="1"/>
  <c r="AC53" i="1"/>
  <c r="Y53" i="1"/>
  <c r="X53" i="1"/>
  <c r="W53" i="1"/>
  <c r="V53" i="1"/>
  <c r="U53" i="1"/>
  <c r="T53" i="1"/>
  <c r="P53" i="1"/>
  <c r="O53" i="1"/>
  <c r="N53" i="1"/>
  <c r="M53" i="1"/>
  <c r="L53" i="1"/>
  <c r="K53" i="1"/>
  <c r="G53" i="1"/>
  <c r="F53" i="1"/>
  <c r="E53" i="1"/>
  <c r="D53" i="1"/>
  <c r="C53" i="1"/>
  <c r="CD53" i="1" s="1"/>
  <c r="CE52" i="1"/>
  <c r="BU52" i="1"/>
  <c r="BT52" i="1"/>
  <c r="BS52" i="1"/>
  <c r="BR52" i="1"/>
  <c r="BN52" i="1"/>
  <c r="BM52" i="1"/>
  <c r="BL52" i="1"/>
  <c r="BK52" i="1"/>
  <c r="BJ52" i="1"/>
  <c r="BI52" i="1"/>
  <c r="BH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K52" i="1"/>
  <c r="AJ52" i="1"/>
  <c r="AL52" i="1" s="1"/>
  <c r="AF52" i="1"/>
  <c r="AE52" i="1"/>
  <c r="AD52" i="1"/>
  <c r="AC52" i="1"/>
  <c r="Y52" i="1"/>
  <c r="X52" i="1"/>
  <c r="W52" i="1"/>
  <c r="V52" i="1"/>
  <c r="U52" i="1"/>
  <c r="T52" i="1"/>
  <c r="P52" i="1"/>
  <c r="O52" i="1"/>
  <c r="N52" i="1"/>
  <c r="M52" i="1"/>
  <c r="L52" i="1"/>
  <c r="K52" i="1"/>
  <c r="G52" i="1"/>
  <c r="F52" i="1"/>
  <c r="E52" i="1"/>
  <c r="D52" i="1"/>
  <c r="C52" i="1"/>
  <c r="CG52" i="1" s="1"/>
  <c r="CE51" i="1"/>
  <c r="BU51" i="1"/>
  <c r="BT51" i="1"/>
  <c r="BS51" i="1"/>
  <c r="BR51" i="1"/>
  <c r="BN51" i="1"/>
  <c r="BM51" i="1"/>
  <c r="BL51" i="1"/>
  <c r="BK51" i="1"/>
  <c r="BJ51" i="1"/>
  <c r="BI51" i="1"/>
  <c r="BH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K51" i="1"/>
  <c r="AJ51" i="1"/>
  <c r="AF51" i="1"/>
  <c r="AE51" i="1"/>
  <c r="AD51" i="1"/>
  <c r="AC51" i="1"/>
  <c r="Y51" i="1"/>
  <c r="X51" i="1"/>
  <c r="W51" i="1"/>
  <c r="V51" i="1"/>
  <c r="U51" i="1"/>
  <c r="T51" i="1"/>
  <c r="P51" i="1"/>
  <c r="O51" i="1"/>
  <c r="N51" i="1"/>
  <c r="M51" i="1"/>
  <c r="L51" i="1"/>
  <c r="K51" i="1"/>
  <c r="G51" i="1"/>
  <c r="F51" i="1"/>
  <c r="E51" i="1"/>
  <c r="D51" i="1"/>
  <c r="C51" i="1"/>
  <c r="CE50" i="1"/>
  <c r="BU50" i="1"/>
  <c r="BT50" i="1"/>
  <c r="BS50" i="1"/>
  <c r="BR50" i="1"/>
  <c r="BN50" i="1"/>
  <c r="BM50" i="1"/>
  <c r="BL50" i="1"/>
  <c r="BK50" i="1"/>
  <c r="BJ50" i="1"/>
  <c r="BI50" i="1"/>
  <c r="BH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K50" i="1"/>
  <c r="AJ50" i="1"/>
  <c r="AF50" i="1"/>
  <c r="AE50" i="1"/>
  <c r="AD50" i="1"/>
  <c r="AC50" i="1"/>
  <c r="Y50" i="1"/>
  <c r="X50" i="1"/>
  <c r="W50" i="1"/>
  <c r="V50" i="1"/>
  <c r="U50" i="1"/>
  <c r="T50" i="1"/>
  <c r="P50" i="1"/>
  <c r="O50" i="1"/>
  <c r="N50" i="1"/>
  <c r="M50" i="1"/>
  <c r="L50" i="1"/>
  <c r="K50" i="1"/>
  <c r="G50" i="1"/>
  <c r="F50" i="1"/>
  <c r="E50" i="1"/>
  <c r="D50" i="1"/>
  <c r="C50" i="1"/>
  <c r="CE49" i="1"/>
  <c r="BU49" i="1"/>
  <c r="BT49" i="1"/>
  <c r="BS49" i="1"/>
  <c r="BR49" i="1"/>
  <c r="BN49" i="1"/>
  <c r="BM49" i="1"/>
  <c r="BL49" i="1"/>
  <c r="BK49" i="1"/>
  <c r="BJ49" i="1"/>
  <c r="BI49" i="1"/>
  <c r="BH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K49" i="1"/>
  <c r="AJ49" i="1"/>
  <c r="AF49" i="1"/>
  <c r="AE49" i="1"/>
  <c r="AD49" i="1"/>
  <c r="AC49" i="1"/>
  <c r="Y49" i="1"/>
  <c r="X49" i="1"/>
  <c r="W49" i="1"/>
  <c r="V49" i="1"/>
  <c r="U49" i="1"/>
  <c r="Z49" i="1" s="1"/>
  <c r="T49" i="1"/>
  <c r="P49" i="1"/>
  <c r="O49" i="1"/>
  <c r="N49" i="1"/>
  <c r="M49" i="1"/>
  <c r="L49" i="1"/>
  <c r="K49" i="1"/>
  <c r="G49" i="1"/>
  <c r="F49" i="1"/>
  <c r="E49" i="1"/>
  <c r="D49" i="1"/>
  <c r="CC49" i="1" s="1"/>
  <c r="C49" i="1"/>
  <c r="CD49" i="1" s="1"/>
  <c r="CE48" i="1"/>
  <c r="BU48" i="1"/>
  <c r="BT48" i="1"/>
  <c r="BS48" i="1"/>
  <c r="BR48" i="1"/>
  <c r="BN48" i="1"/>
  <c r="BM48" i="1"/>
  <c r="BL48" i="1"/>
  <c r="BK48" i="1"/>
  <c r="BJ48" i="1"/>
  <c r="BI48" i="1"/>
  <c r="BH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K48" i="1"/>
  <c r="AJ48" i="1"/>
  <c r="AL48" i="1" s="1"/>
  <c r="AF48" i="1"/>
  <c r="AE48" i="1"/>
  <c r="AD48" i="1"/>
  <c r="AC48" i="1"/>
  <c r="AG48" i="1" s="1"/>
  <c r="Y48" i="1"/>
  <c r="X48" i="1"/>
  <c r="W48" i="1"/>
  <c r="V48" i="1"/>
  <c r="U48" i="1"/>
  <c r="T48" i="1"/>
  <c r="P48" i="1"/>
  <c r="O48" i="1"/>
  <c r="N48" i="1"/>
  <c r="M48" i="1"/>
  <c r="L48" i="1"/>
  <c r="K48" i="1"/>
  <c r="G48" i="1"/>
  <c r="F48" i="1"/>
  <c r="E48" i="1"/>
  <c r="D48" i="1"/>
  <c r="CF48" i="1" s="1"/>
  <c r="C48" i="1"/>
  <c r="CG48" i="1" s="1"/>
  <c r="CE47" i="1"/>
  <c r="BU47" i="1"/>
  <c r="BT47" i="1"/>
  <c r="BS47" i="1"/>
  <c r="BR47" i="1"/>
  <c r="BN47" i="1"/>
  <c r="BM47" i="1"/>
  <c r="BL47" i="1"/>
  <c r="BK47" i="1"/>
  <c r="BK74" i="1" s="1"/>
  <c r="BJ47" i="1"/>
  <c r="BI47" i="1"/>
  <c r="BH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K47" i="1"/>
  <c r="AJ47" i="1"/>
  <c r="AF47" i="1"/>
  <c r="AE47" i="1"/>
  <c r="AD47" i="1"/>
  <c r="AD74" i="1" s="1"/>
  <c r="AC47" i="1"/>
  <c r="Y47" i="1"/>
  <c r="X47" i="1"/>
  <c r="W47" i="1"/>
  <c r="W74" i="1" s="1"/>
  <c r="V47" i="1"/>
  <c r="U47" i="1"/>
  <c r="T47" i="1"/>
  <c r="P47" i="1"/>
  <c r="O47" i="1"/>
  <c r="N47" i="1"/>
  <c r="M47" i="1"/>
  <c r="L47" i="1"/>
  <c r="K47" i="1"/>
  <c r="G47" i="1"/>
  <c r="F47" i="1"/>
  <c r="E47" i="1"/>
  <c r="D47" i="1"/>
  <c r="C47" i="1"/>
  <c r="A43" i="1"/>
  <c r="CE42" i="1"/>
  <c r="BU42" i="1"/>
  <c r="BT42" i="1"/>
  <c r="BS42" i="1"/>
  <c r="BR42" i="1"/>
  <c r="BN42" i="1"/>
  <c r="BM42" i="1"/>
  <c r="BL42" i="1"/>
  <c r="BK42" i="1"/>
  <c r="BJ42" i="1"/>
  <c r="BI42" i="1"/>
  <c r="BH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K42" i="1"/>
  <c r="AJ42" i="1"/>
  <c r="AF42" i="1"/>
  <c r="AE42" i="1"/>
  <c r="AD42" i="1"/>
  <c r="AC42" i="1"/>
  <c r="Y42" i="1"/>
  <c r="X42" i="1"/>
  <c r="W42" i="1"/>
  <c r="V42" i="1"/>
  <c r="U42" i="1"/>
  <c r="T42" i="1"/>
  <c r="P42" i="1"/>
  <c r="O42" i="1"/>
  <c r="N42" i="1"/>
  <c r="M42" i="1"/>
  <c r="L42" i="1"/>
  <c r="K42" i="1"/>
  <c r="G42" i="1"/>
  <c r="F42" i="1"/>
  <c r="E42" i="1"/>
  <c r="D42" i="1"/>
  <c r="C42" i="1"/>
  <c r="CE41" i="1"/>
  <c r="BU41" i="1"/>
  <c r="BT41" i="1"/>
  <c r="BS41" i="1"/>
  <c r="BR41" i="1"/>
  <c r="BN41" i="1"/>
  <c r="BM41" i="1"/>
  <c r="BL41" i="1"/>
  <c r="BK41" i="1"/>
  <c r="BJ41" i="1"/>
  <c r="BI41" i="1"/>
  <c r="BH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K41" i="1"/>
  <c r="AJ41" i="1"/>
  <c r="AF41" i="1"/>
  <c r="AE41" i="1"/>
  <c r="AD41" i="1"/>
  <c r="AC41" i="1"/>
  <c r="Y41" i="1"/>
  <c r="X41" i="1"/>
  <c r="W41" i="1"/>
  <c r="V41" i="1"/>
  <c r="U41" i="1"/>
  <c r="T41" i="1"/>
  <c r="P41" i="1"/>
  <c r="O41" i="1"/>
  <c r="N41" i="1"/>
  <c r="M41" i="1"/>
  <c r="L41" i="1"/>
  <c r="K41" i="1"/>
  <c r="G41" i="1"/>
  <c r="F41" i="1"/>
  <c r="E41" i="1"/>
  <c r="D41" i="1"/>
  <c r="C41" i="1"/>
  <c r="CE40" i="1"/>
  <c r="BU40" i="1"/>
  <c r="BT40" i="1"/>
  <c r="BS40" i="1"/>
  <c r="BR40" i="1"/>
  <c r="BN40" i="1"/>
  <c r="BM40" i="1"/>
  <c r="BL40" i="1"/>
  <c r="BK40" i="1"/>
  <c r="BJ40" i="1"/>
  <c r="BI40" i="1"/>
  <c r="BH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K40" i="1"/>
  <c r="AJ40" i="1"/>
  <c r="AF40" i="1"/>
  <c r="AE40" i="1"/>
  <c r="AD40" i="1"/>
  <c r="AC40" i="1"/>
  <c r="Y40" i="1"/>
  <c r="X40" i="1"/>
  <c r="W40" i="1"/>
  <c r="V40" i="1"/>
  <c r="U40" i="1"/>
  <c r="T40" i="1"/>
  <c r="P40" i="1"/>
  <c r="O40" i="1"/>
  <c r="N40" i="1"/>
  <c r="M40" i="1"/>
  <c r="L40" i="1"/>
  <c r="K40" i="1"/>
  <c r="G40" i="1"/>
  <c r="F40" i="1"/>
  <c r="E40" i="1"/>
  <c r="D40" i="1"/>
  <c r="C40" i="1"/>
  <c r="CE39" i="1"/>
  <c r="BU39" i="1"/>
  <c r="BT39" i="1"/>
  <c r="BS39" i="1"/>
  <c r="BR39" i="1"/>
  <c r="BN39" i="1"/>
  <c r="BM39" i="1"/>
  <c r="BL39" i="1"/>
  <c r="BK39" i="1"/>
  <c r="BJ39" i="1"/>
  <c r="BI39" i="1"/>
  <c r="BH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K39" i="1"/>
  <c r="AJ39" i="1"/>
  <c r="AF39" i="1"/>
  <c r="AE39" i="1"/>
  <c r="AD39" i="1"/>
  <c r="AC39" i="1"/>
  <c r="Y39" i="1"/>
  <c r="X39" i="1"/>
  <c r="W39" i="1"/>
  <c r="V39" i="1"/>
  <c r="U39" i="1"/>
  <c r="T39" i="1"/>
  <c r="P39" i="1"/>
  <c r="O39" i="1"/>
  <c r="N39" i="1"/>
  <c r="M39" i="1"/>
  <c r="L39" i="1"/>
  <c r="K39" i="1"/>
  <c r="G39" i="1"/>
  <c r="F39" i="1"/>
  <c r="E39" i="1"/>
  <c r="D39" i="1"/>
  <c r="C39" i="1"/>
  <c r="CE38" i="1"/>
  <c r="BU38" i="1"/>
  <c r="BT38" i="1"/>
  <c r="BS38" i="1"/>
  <c r="BR38" i="1"/>
  <c r="BN38" i="1"/>
  <c r="BM38" i="1"/>
  <c r="BL38" i="1"/>
  <c r="BK38" i="1"/>
  <c r="BJ38" i="1"/>
  <c r="BI38" i="1"/>
  <c r="BH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K38" i="1"/>
  <c r="AJ38" i="1"/>
  <c r="AF38" i="1"/>
  <c r="AE38" i="1"/>
  <c r="AD38" i="1"/>
  <c r="AC38" i="1"/>
  <c r="Y38" i="1"/>
  <c r="X38" i="1"/>
  <c r="W38" i="1"/>
  <c r="V38" i="1"/>
  <c r="U38" i="1"/>
  <c r="T38" i="1"/>
  <c r="P38" i="1"/>
  <c r="O38" i="1"/>
  <c r="N38" i="1"/>
  <c r="M38" i="1"/>
  <c r="L38" i="1"/>
  <c r="K38" i="1"/>
  <c r="G38" i="1"/>
  <c r="F38" i="1"/>
  <c r="E38" i="1"/>
  <c r="D38" i="1"/>
  <c r="CC38" i="1" s="1"/>
  <c r="C38" i="1"/>
  <c r="CE37" i="1"/>
  <c r="BU37" i="1"/>
  <c r="BT37" i="1"/>
  <c r="BS37" i="1"/>
  <c r="BR37" i="1"/>
  <c r="BN37" i="1"/>
  <c r="BM37" i="1"/>
  <c r="BL37" i="1"/>
  <c r="BK37" i="1"/>
  <c r="BJ37" i="1"/>
  <c r="BI37" i="1"/>
  <c r="BH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K37" i="1"/>
  <c r="AJ37" i="1"/>
  <c r="AF37" i="1"/>
  <c r="AE37" i="1"/>
  <c r="AD37" i="1"/>
  <c r="AC37" i="1"/>
  <c r="Y37" i="1"/>
  <c r="X37" i="1"/>
  <c r="W37" i="1"/>
  <c r="V37" i="1"/>
  <c r="U37" i="1"/>
  <c r="T37" i="1"/>
  <c r="P37" i="1"/>
  <c r="O37" i="1"/>
  <c r="N37" i="1"/>
  <c r="M37" i="1"/>
  <c r="L37" i="1"/>
  <c r="K37" i="1"/>
  <c r="G37" i="1"/>
  <c r="F37" i="1"/>
  <c r="E37" i="1"/>
  <c r="D37" i="1"/>
  <c r="C37" i="1"/>
  <c r="CE36" i="1"/>
  <c r="CC36" i="1"/>
  <c r="BU36" i="1"/>
  <c r="BT36" i="1"/>
  <c r="BS36" i="1"/>
  <c r="BR36" i="1"/>
  <c r="BN36" i="1"/>
  <c r="BM36" i="1"/>
  <c r="BL36" i="1"/>
  <c r="BK36" i="1"/>
  <c r="BJ36" i="1"/>
  <c r="BI36" i="1"/>
  <c r="BH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K36" i="1"/>
  <c r="AJ36" i="1"/>
  <c r="AF36" i="1"/>
  <c r="AE36" i="1"/>
  <c r="AD36" i="1"/>
  <c r="AC36" i="1"/>
  <c r="Y36" i="1"/>
  <c r="X36" i="1"/>
  <c r="W36" i="1"/>
  <c r="V36" i="1"/>
  <c r="U36" i="1"/>
  <c r="T36" i="1"/>
  <c r="P36" i="1"/>
  <c r="O36" i="1"/>
  <c r="N36" i="1"/>
  <c r="M36" i="1"/>
  <c r="L36" i="1"/>
  <c r="K36" i="1"/>
  <c r="G36" i="1"/>
  <c r="F36" i="1"/>
  <c r="E36" i="1"/>
  <c r="D36" i="1"/>
  <c r="C36" i="1"/>
  <c r="CG36" i="1" s="1"/>
  <c r="CE35" i="1"/>
  <c r="BU35" i="1"/>
  <c r="BT35" i="1"/>
  <c r="BS35" i="1"/>
  <c r="BR35" i="1"/>
  <c r="BN35" i="1"/>
  <c r="BM35" i="1"/>
  <c r="BL35" i="1"/>
  <c r="BK35" i="1"/>
  <c r="BJ35" i="1"/>
  <c r="BI35" i="1"/>
  <c r="BH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K35" i="1"/>
  <c r="AJ35" i="1"/>
  <c r="AL35" i="1" s="1"/>
  <c r="AF35" i="1"/>
  <c r="AE35" i="1"/>
  <c r="AD35" i="1"/>
  <c r="AC35" i="1"/>
  <c r="Y35" i="1"/>
  <c r="X35" i="1"/>
  <c r="W35" i="1"/>
  <c r="V35" i="1"/>
  <c r="U35" i="1"/>
  <c r="T35" i="1"/>
  <c r="P35" i="1"/>
  <c r="O35" i="1"/>
  <c r="N35" i="1"/>
  <c r="M35" i="1"/>
  <c r="L35" i="1"/>
  <c r="K35" i="1"/>
  <c r="G35" i="1"/>
  <c r="F35" i="1"/>
  <c r="E35" i="1"/>
  <c r="D35" i="1"/>
  <c r="C35" i="1"/>
  <c r="CE34" i="1"/>
  <c r="BU34" i="1"/>
  <c r="BT34" i="1"/>
  <c r="BS34" i="1"/>
  <c r="BR34" i="1"/>
  <c r="BN34" i="1"/>
  <c r="BM34" i="1"/>
  <c r="BL34" i="1"/>
  <c r="BK34" i="1"/>
  <c r="BJ34" i="1"/>
  <c r="BI34" i="1"/>
  <c r="BH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K34" i="1"/>
  <c r="AL34" i="1" s="1"/>
  <c r="AM34" i="1" s="1"/>
  <c r="AJ34" i="1"/>
  <c r="AF34" i="1"/>
  <c r="AE34" i="1"/>
  <c r="AD34" i="1"/>
  <c r="AC34" i="1"/>
  <c r="Y34" i="1"/>
  <c r="X34" i="1"/>
  <c r="W34" i="1"/>
  <c r="V34" i="1"/>
  <c r="U34" i="1"/>
  <c r="T34" i="1"/>
  <c r="P34" i="1"/>
  <c r="O34" i="1"/>
  <c r="N34" i="1"/>
  <c r="M34" i="1"/>
  <c r="L34" i="1"/>
  <c r="K34" i="1"/>
  <c r="G34" i="1"/>
  <c r="F34" i="1"/>
  <c r="E34" i="1"/>
  <c r="D34" i="1"/>
  <c r="C34" i="1"/>
  <c r="CE33" i="1"/>
  <c r="BU33" i="1"/>
  <c r="BT33" i="1"/>
  <c r="BS33" i="1"/>
  <c r="BR33" i="1"/>
  <c r="BN33" i="1"/>
  <c r="BM33" i="1"/>
  <c r="BL33" i="1"/>
  <c r="BK33" i="1"/>
  <c r="BJ33" i="1"/>
  <c r="BI33" i="1"/>
  <c r="BH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K33" i="1"/>
  <c r="AJ33" i="1"/>
  <c r="AF33" i="1"/>
  <c r="AE33" i="1"/>
  <c r="AD33" i="1"/>
  <c r="AC33" i="1"/>
  <c r="Y33" i="1"/>
  <c r="X33" i="1"/>
  <c r="W33" i="1"/>
  <c r="V33" i="1"/>
  <c r="U33" i="1"/>
  <c r="T33" i="1"/>
  <c r="P33" i="1"/>
  <c r="O33" i="1"/>
  <c r="N33" i="1"/>
  <c r="M33" i="1"/>
  <c r="L33" i="1"/>
  <c r="K33" i="1"/>
  <c r="G33" i="1"/>
  <c r="F33" i="1"/>
  <c r="E33" i="1"/>
  <c r="D33" i="1"/>
  <c r="C33" i="1"/>
  <c r="CE32" i="1"/>
  <c r="BU32" i="1"/>
  <c r="BT32" i="1"/>
  <c r="BS32" i="1"/>
  <c r="BR32" i="1"/>
  <c r="BN32" i="1"/>
  <c r="BM32" i="1"/>
  <c r="BL32" i="1"/>
  <c r="BK32" i="1"/>
  <c r="BJ32" i="1"/>
  <c r="BI32" i="1"/>
  <c r="BH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K32" i="1"/>
  <c r="AJ32" i="1"/>
  <c r="AF32" i="1"/>
  <c r="AE32" i="1"/>
  <c r="AD32" i="1"/>
  <c r="AC32" i="1"/>
  <c r="Y32" i="1"/>
  <c r="X32" i="1"/>
  <c r="W32" i="1"/>
  <c r="V32" i="1"/>
  <c r="U32" i="1"/>
  <c r="T32" i="1"/>
  <c r="P32" i="1"/>
  <c r="O32" i="1"/>
  <c r="N32" i="1"/>
  <c r="M32" i="1"/>
  <c r="L32" i="1"/>
  <c r="K32" i="1"/>
  <c r="G32" i="1"/>
  <c r="F32" i="1"/>
  <c r="E32" i="1"/>
  <c r="H32" i="1" s="1"/>
  <c r="D32" i="1"/>
  <c r="C32" i="1"/>
  <c r="CE31" i="1"/>
  <c r="BU31" i="1"/>
  <c r="BT31" i="1"/>
  <c r="BS31" i="1"/>
  <c r="BR31" i="1"/>
  <c r="BN31" i="1"/>
  <c r="BM31" i="1"/>
  <c r="BL31" i="1"/>
  <c r="BK31" i="1"/>
  <c r="BJ31" i="1"/>
  <c r="BI31" i="1"/>
  <c r="BH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K31" i="1"/>
  <c r="AJ31" i="1"/>
  <c r="AF31" i="1"/>
  <c r="AE31" i="1"/>
  <c r="AD31" i="1"/>
  <c r="AC31" i="1"/>
  <c r="Y31" i="1"/>
  <c r="X31" i="1"/>
  <c r="W31" i="1"/>
  <c r="V31" i="1"/>
  <c r="U31" i="1"/>
  <c r="T31" i="1"/>
  <c r="P31" i="1"/>
  <c r="O31" i="1"/>
  <c r="N31" i="1"/>
  <c r="M31" i="1"/>
  <c r="L31" i="1"/>
  <c r="K31" i="1"/>
  <c r="G31" i="1"/>
  <c r="F31" i="1"/>
  <c r="E31" i="1"/>
  <c r="D31" i="1"/>
  <c r="C31" i="1"/>
  <c r="CE30" i="1"/>
  <c r="BU30" i="1"/>
  <c r="BT30" i="1"/>
  <c r="BS30" i="1"/>
  <c r="BR30" i="1"/>
  <c r="BN30" i="1"/>
  <c r="BM30" i="1"/>
  <c r="BL30" i="1"/>
  <c r="BK30" i="1"/>
  <c r="BJ30" i="1"/>
  <c r="BI30" i="1"/>
  <c r="BH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K30" i="1"/>
  <c r="AL30" i="1" s="1"/>
  <c r="AM30" i="1" s="1"/>
  <c r="AJ30" i="1"/>
  <c r="AF30" i="1"/>
  <c r="AE30" i="1"/>
  <c r="AD30" i="1"/>
  <c r="AC30" i="1"/>
  <c r="Y30" i="1"/>
  <c r="X30" i="1"/>
  <c r="W30" i="1"/>
  <c r="V30" i="1"/>
  <c r="U30" i="1"/>
  <c r="T30" i="1"/>
  <c r="P30" i="1"/>
  <c r="O30" i="1"/>
  <c r="N30" i="1"/>
  <c r="M30" i="1"/>
  <c r="L30" i="1"/>
  <c r="K30" i="1"/>
  <c r="G30" i="1"/>
  <c r="F30" i="1"/>
  <c r="E30" i="1"/>
  <c r="D30" i="1"/>
  <c r="C30" i="1"/>
  <c r="CE29" i="1"/>
  <c r="BU29" i="1"/>
  <c r="BT29" i="1"/>
  <c r="BS29" i="1"/>
  <c r="BR29" i="1"/>
  <c r="BN29" i="1"/>
  <c r="BM29" i="1"/>
  <c r="BL29" i="1"/>
  <c r="BK29" i="1"/>
  <c r="BJ29" i="1"/>
  <c r="BI29" i="1"/>
  <c r="BH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K29" i="1"/>
  <c r="AJ29" i="1"/>
  <c r="AF29" i="1"/>
  <c r="AE29" i="1"/>
  <c r="AD29" i="1"/>
  <c r="AC29" i="1"/>
  <c r="Y29" i="1"/>
  <c r="X29" i="1"/>
  <c r="W29" i="1"/>
  <c r="V29" i="1"/>
  <c r="U29" i="1"/>
  <c r="T29" i="1"/>
  <c r="P29" i="1"/>
  <c r="O29" i="1"/>
  <c r="N29" i="1"/>
  <c r="M29" i="1"/>
  <c r="L29" i="1"/>
  <c r="K29" i="1"/>
  <c r="G29" i="1"/>
  <c r="F29" i="1"/>
  <c r="E29" i="1"/>
  <c r="D29" i="1"/>
  <c r="C29" i="1"/>
  <c r="CE28" i="1"/>
  <c r="CG28" i="1" s="1"/>
  <c r="BU28" i="1"/>
  <c r="BT28" i="1"/>
  <c r="BS28" i="1"/>
  <c r="BR28" i="1"/>
  <c r="BN28" i="1"/>
  <c r="BM28" i="1"/>
  <c r="BL28" i="1"/>
  <c r="BK28" i="1"/>
  <c r="BJ28" i="1"/>
  <c r="BI28" i="1"/>
  <c r="BH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K28" i="1"/>
  <c r="AJ28" i="1"/>
  <c r="AF28" i="1"/>
  <c r="AE28" i="1"/>
  <c r="AD28" i="1"/>
  <c r="AC28" i="1"/>
  <c r="Y28" i="1"/>
  <c r="X28" i="1"/>
  <c r="W28" i="1"/>
  <c r="V28" i="1"/>
  <c r="U28" i="1"/>
  <c r="T28" i="1"/>
  <c r="P28" i="1"/>
  <c r="O28" i="1"/>
  <c r="N28" i="1"/>
  <c r="M28" i="1"/>
  <c r="L28" i="1"/>
  <c r="K28" i="1"/>
  <c r="G28" i="1"/>
  <c r="F28" i="1"/>
  <c r="H28" i="1" s="1"/>
  <c r="E28" i="1"/>
  <c r="D28" i="1"/>
  <c r="CF28" i="1" s="1"/>
  <c r="C28" i="1"/>
  <c r="CE27" i="1"/>
  <c r="BU27" i="1"/>
  <c r="BT27" i="1"/>
  <c r="BS27" i="1"/>
  <c r="BR27" i="1"/>
  <c r="BN27" i="1"/>
  <c r="BM27" i="1"/>
  <c r="BL27" i="1"/>
  <c r="BK27" i="1"/>
  <c r="BJ27" i="1"/>
  <c r="BI27" i="1"/>
  <c r="BH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K27" i="1"/>
  <c r="AJ27" i="1"/>
  <c r="AF27" i="1"/>
  <c r="AE27" i="1"/>
  <c r="AD27" i="1"/>
  <c r="AC27" i="1"/>
  <c r="Y27" i="1"/>
  <c r="X27" i="1"/>
  <c r="W27" i="1"/>
  <c r="V27" i="1"/>
  <c r="U27" i="1"/>
  <c r="T27" i="1"/>
  <c r="P27" i="1"/>
  <c r="O27" i="1"/>
  <c r="N27" i="1"/>
  <c r="M27" i="1"/>
  <c r="L27" i="1"/>
  <c r="K27" i="1"/>
  <c r="G27" i="1"/>
  <c r="F27" i="1"/>
  <c r="E27" i="1"/>
  <c r="D27" i="1"/>
  <c r="C27" i="1"/>
  <c r="CE26" i="1"/>
  <c r="BU26" i="1"/>
  <c r="BT26" i="1"/>
  <c r="BS26" i="1"/>
  <c r="BR26" i="1"/>
  <c r="BN26" i="1"/>
  <c r="BM26" i="1"/>
  <c r="BL26" i="1"/>
  <c r="BK26" i="1"/>
  <c r="BJ26" i="1"/>
  <c r="BI26" i="1"/>
  <c r="BH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K26" i="1"/>
  <c r="AJ26" i="1"/>
  <c r="AL26" i="1" s="1"/>
  <c r="AF26" i="1"/>
  <c r="AE26" i="1"/>
  <c r="AD26" i="1"/>
  <c r="AC26" i="1"/>
  <c r="Y26" i="1"/>
  <c r="X26" i="1"/>
  <c r="W26" i="1"/>
  <c r="V26" i="1"/>
  <c r="U26" i="1"/>
  <c r="T26" i="1"/>
  <c r="P26" i="1"/>
  <c r="O26" i="1"/>
  <c r="N26" i="1"/>
  <c r="M26" i="1"/>
  <c r="L26" i="1"/>
  <c r="K26" i="1"/>
  <c r="G26" i="1"/>
  <c r="F26" i="1"/>
  <c r="E26" i="1"/>
  <c r="D26" i="1"/>
  <c r="CF26" i="1" s="1"/>
  <c r="C26" i="1"/>
  <c r="CE25" i="1"/>
  <c r="BU25" i="1"/>
  <c r="BT25" i="1"/>
  <c r="BS25" i="1"/>
  <c r="BR25" i="1"/>
  <c r="BN25" i="1"/>
  <c r="BM25" i="1"/>
  <c r="BL25" i="1"/>
  <c r="BK25" i="1"/>
  <c r="BJ25" i="1"/>
  <c r="BI25" i="1"/>
  <c r="BH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K25" i="1"/>
  <c r="AJ25" i="1"/>
  <c r="AF25" i="1"/>
  <c r="AE25" i="1"/>
  <c r="AD25" i="1"/>
  <c r="AC25" i="1"/>
  <c r="Y25" i="1"/>
  <c r="X25" i="1"/>
  <c r="W25" i="1"/>
  <c r="V25" i="1"/>
  <c r="U25" i="1"/>
  <c r="T25" i="1"/>
  <c r="P25" i="1"/>
  <c r="O25" i="1"/>
  <c r="N25" i="1"/>
  <c r="M25" i="1"/>
  <c r="L25" i="1"/>
  <c r="K25" i="1"/>
  <c r="G25" i="1"/>
  <c r="F25" i="1"/>
  <c r="E25" i="1"/>
  <c r="D25" i="1"/>
  <c r="C25" i="1"/>
  <c r="CE24" i="1"/>
  <c r="CC24" i="1"/>
  <c r="BU24" i="1"/>
  <c r="BT24" i="1"/>
  <c r="BS24" i="1"/>
  <c r="BS43" i="1" s="1"/>
  <c r="BR24" i="1"/>
  <c r="BN24" i="1"/>
  <c r="BM24" i="1"/>
  <c r="BL24" i="1"/>
  <c r="BL43" i="1" s="1"/>
  <c r="BK24" i="1"/>
  <c r="BJ24" i="1"/>
  <c r="BI24" i="1"/>
  <c r="BH24" i="1"/>
  <c r="BO24" i="1" s="1"/>
  <c r="BD24" i="1"/>
  <c r="BC24" i="1"/>
  <c r="BB24" i="1"/>
  <c r="BA24" i="1"/>
  <c r="BA43" i="1" s="1"/>
  <c r="AZ24" i="1"/>
  <c r="AY24" i="1"/>
  <c r="AX24" i="1"/>
  <c r="AW24" i="1"/>
  <c r="AW43" i="1" s="1"/>
  <c r="AV24" i="1"/>
  <c r="AU24" i="1"/>
  <c r="AT24" i="1"/>
  <c r="AS24" i="1"/>
  <c r="AS43" i="1" s="1"/>
  <c r="AR24" i="1"/>
  <c r="AQ24" i="1"/>
  <c r="AP24" i="1"/>
  <c r="AO24" i="1"/>
  <c r="BE24" i="1" s="1"/>
  <c r="AK24" i="1"/>
  <c r="AJ24" i="1"/>
  <c r="AF24" i="1"/>
  <c r="AE24" i="1"/>
  <c r="AE43" i="1" s="1"/>
  <c r="AD24" i="1"/>
  <c r="AC24" i="1"/>
  <c r="Y24" i="1"/>
  <c r="X24" i="1"/>
  <c r="X43" i="1" s="1"/>
  <c r="W24" i="1"/>
  <c r="V24" i="1"/>
  <c r="U24" i="1"/>
  <c r="T24" i="1"/>
  <c r="T43" i="1" s="1"/>
  <c r="P24" i="1"/>
  <c r="O24" i="1"/>
  <c r="N24" i="1"/>
  <c r="M24" i="1"/>
  <c r="M43" i="1" s="1"/>
  <c r="L24" i="1"/>
  <c r="K24" i="1"/>
  <c r="G24" i="1"/>
  <c r="F24" i="1"/>
  <c r="E24" i="1"/>
  <c r="D24" i="1"/>
  <c r="CF24" i="1" s="1"/>
  <c r="C24" i="1"/>
  <c r="A20" i="1"/>
  <c r="K20" i="1" s="1"/>
  <c r="CE19" i="1"/>
  <c r="BU19" i="1"/>
  <c r="BT19" i="1"/>
  <c r="BS19" i="1"/>
  <c r="BR19" i="1"/>
  <c r="BN19" i="1"/>
  <c r="BM19" i="1"/>
  <c r="BL19" i="1"/>
  <c r="BK19" i="1"/>
  <c r="BJ19" i="1"/>
  <c r="BI19" i="1"/>
  <c r="BH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K19" i="1"/>
  <c r="AJ19" i="1"/>
  <c r="AF19" i="1"/>
  <c r="AE19" i="1"/>
  <c r="AD19" i="1"/>
  <c r="AC19" i="1"/>
  <c r="Y19" i="1"/>
  <c r="X19" i="1"/>
  <c r="W19" i="1"/>
  <c r="V19" i="1"/>
  <c r="U19" i="1"/>
  <c r="T19" i="1"/>
  <c r="P19" i="1"/>
  <c r="O19" i="1"/>
  <c r="N19" i="1"/>
  <c r="M19" i="1"/>
  <c r="L19" i="1"/>
  <c r="K19" i="1"/>
  <c r="G19" i="1"/>
  <c r="F19" i="1"/>
  <c r="E19" i="1"/>
  <c r="D19" i="1"/>
  <c r="CC19" i="1" s="1"/>
  <c r="C19" i="1"/>
  <c r="CE18" i="1"/>
  <c r="BZ18" i="1"/>
  <c r="BU18" i="1"/>
  <c r="BT18" i="1"/>
  <c r="BS18" i="1"/>
  <c r="BR18" i="1"/>
  <c r="BN18" i="1"/>
  <c r="BM18" i="1"/>
  <c r="BL18" i="1"/>
  <c r="BK18" i="1"/>
  <c r="BJ18" i="1"/>
  <c r="BI18" i="1"/>
  <c r="BH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K18" i="1"/>
  <c r="AJ18" i="1"/>
  <c r="AF18" i="1"/>
  <c r="AE18" i="1"/>
  <c r="AD18" i="1"/>
  <c r="AC18" i="1"/>
  <c r="Y18" i="1"/>
  <c r="X18" i="1"/>
  <c r="W18" i="1"/>
  <c r="V18" i="1"/>
  <c r="U18" i="1"/>
  <c r="T18" i="1"/>
  <c r="P18" i="1"/>
  <c r="O18" i="1"/>
  <c r="N18" i="1"/>
  <c r="M18" i="1"/>
  <c r="L18" i="1"/>
  <c r="K18" i="1"/>
  <c r="G18" i="1"/>
  <c r="F18" i="1"/>
  <c r="E18" i="1"/>
  <c r="D18" i="1"/>
  <c r="C18" i="1"/>
  <c r="CE17" i="1"/>
  <c r="BU17" i="1"/>
  <c r="BT17" i="1"/>
  <c r="BS17" i="1"/>
  <c r="BR17" i="1"/>
  <c r="BN17" i="1"/>
  <c r="BM17" i="1"/>
  <c r="BL17" i="1"/>
  <c r="BK17" i="1"/>
  <c r="BJ17" i="1"/>
  <c r="BI17" i="1"/>
  <c r="BH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K17" i="1"/>
  <c r="AJ17" i="1"/>
  <c r="AF17" i="1"/>
  <c r="AE17" i="1"/>
  <c r="AD17" i="1"/>
  <c r="AC17" i="1"/>
  <c r="Y17" i="1"/>
  <c r="X17" i="1"/>
  <c r="W17" i="1"/>
  <c r="V17" i="1"/>
  <c r="U17" i="1"/>
  <c r="T17" i="1"/>
  <c r="P17" i="1"/>
  <c r="O17" i="1"/>
  <c r="N17" i="1"/>
  <c r="M17" i="1"/>
  <c r="L17" i="1"/>
  <c r="K17" i="1"/>
  <c r="G17" i="1"/>
  <c r="F17" i="1"/>
  <c r="E17" i="1"/>
  <c r="D17" i="1"/>
  <c r="C17" i="1"/>
  <c r="CE16" i="1"/>
  <c r="BU16" i="1"/>
  <c r="BT16" i="1"/>
  <c r="BS16" i="1"/>
  <c r="BR16" i="1"/>
  <c r="BN16" i="1"/>
  <c r="BM16" i="1"/>
  <c r="BL16" i="1"/>
  <c r="BK16" i="1"/>
  <c r="BJ16" i="1"/>
  <c r="BI16" i="1"/>
  <c r="BH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K16" i="1"/>
  <c r="AJ16" i="1"/>
  <c r="AF16" i="1"/>
  <c r="AE16" i="1"/>
  <c r="AD16" i="1"/>
  <c r="AC16" i="1"/>
  <c r="Y16" i="1"/>
  <c r="X16" i="1"/>
  <c r="W16" i="1"/>
  <c r="V16" i="1"/>
  <c r="U16" i="1"/>
  <c r="T16" i="1"/>
  <c r="P16" i="1"/>
  <c r="O16" i="1"/>
  <c r="N16" i="1"/>
  <c r="M16" i="1"/>
  <c r="L16" i="1"/>
  <c r="K16" i="1"/>
  <c r="G16" i="1"/>
  <c r="F16" i="1"/>
  <c r="E16" i="1"/>
  <c r="D16" i="1"/>
  <c r="C16" i="1"/>
  <c r="CG16" i="1" s="1"/>
  <c r="CE15" i="1"/>
  <c r="CC15" i="1"/>
  <c r="BZ15" i="1"/>
  <c r="BU15" i="1"/>
  <c r="BT15" i="1"/>
  <c r="BS15" i="1"/>
  <c r="BR15" i="1"/>
  <c r="BN15" i="1"/>
  <c r="BM15" i="1"/>
  <c r="BL15" i="1"/>
  <c r="BK15" i="1"/>
  <c r="BJ15" i="1"/>
  <c r="BI15" i="1"/>
  <c r="BH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K15" i="1"/>
  <c r="AJ15" i="1"/>
  <c r="AF15" i="1"/>
  <c r="AE15" i="1"/>
  <c r="AD15" i="1"/>
  <c r="AC15" i="1"/>
  <c r="Y15" i="1"/>
  <c r="X15" i="1"/>
  <c r="W15" i="1"/>
  <c r="V15" i="1"/>
  <c r="U15" i="1"/>
  <c r="T15" i="1"/>
  <c r="P15" i="1"/>
  <c r="O15" i="1"/>
  <c r="N15" i="1"/>
  <c r="M15" i="1"/>
  <c r="L15" i="1"/>
  <c r="K15" i="1"/>
  <c r="G15" i="1"/>
  <c r="F15" i="1"/>
  <c r="E15" i="1"/>
  <c r="D15" i="1"/>
  <c r="C15" i="1"/>
  <c r="CE14" i="1"/>
  <c r="BU14" i="1"/>
  <c r="BT14" i="1"/>
  <c r="BS14" i="1"/>
  <c r="BR14" i="1"/>
  <c r="BN14" i="1"/>
  <c r="BM14" i="1"/>
  <c r="BL14" i="1"/>
  <c r="BK14" i="1"/>
  <c r="BJ14" i="1"/>
  <c r="BI14" i="1"/>
  <c r="BH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K14" i="1"/>
  <c r="AJ14" i="1"/>
  <c r="AF14" i="1"/>
  <c r="AE14" i="1"/>
  <c r="AD14" i="1"/>
  <c r="AC14" i="1"/>
  <c r="Y14" i="1"/>
  <c r="X14" i="1"/>
  <c r="W14" i="1"/>
  <c r="V14" i="1"/>
  <c r="U14" i="1"/>
  <c r="T14" i="1"/>
  <c r="P14" i="1"/>
  <c r="O14" i="1"/>
  <c r="N14" i="1"/>
  <c r="M14" i="1"/>
  <c r="L14" i="1"/>
  <c r="K14" i="1"/>
  <c r="G14" i="1"/>
  <c r="F14" i="1"/>
  <c r="E14" i="1"/>
  <c r="D14" i="1"/>
  <c r="C14" i="1"/>
  <c r="CE13" i="1"/>
  <c r="BU13" i="1"/>
  <c r="BT13" i="1"/>
  <c r="BS13" i="1"/>
  <c r="BR13" i="1"/>
  <c r="BN13" i="1"/>
  <c r="BM13" i="1"/>
  <c r="BL13" i="1"/>
  <c r="BK13" i="1"/>
  <c r="BJ13" i="1"/>
  <c r="BI13" i="1"/>
  <c r="BH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K13" i="1"/>
  <c r="AJ13" i="1"/>
  <c r="AF13" i="1"/>
  <c r="AE13" i="1"/>
  <c r="AD13" i="1"/>
  <c r="AC13" i="1"/>
  <c r="Y13" i="1"/>
  <c r="X13" i="1"/>
  <c r="W13" i="1"/>
  <c r="V13" i="1"/>
  <c r="U13" i="1"/>
  <c r="T13" i="1"/>
  <c r="P13" i="1"/>
  <c r="O13" i="1"/>
  <c r="N13" i="1"/>
  <c r="M13" i="1"/>
  <c r="L13" i="1"/>
  <c r="K13" i="1"/>
  <c r="G13" i="1"/>
  <c r="F13" i="1"/>
  <c r="E13" i="1"/>
  <c r="D13" i="1"/>
  <c r="C13" i="1"/>
  <c r="CE12" i="1"/>
  <c r="BU12" i="1"/>
  <c r="BT12" i="1"/>
  <c r="BS12" i="1"/>
  <c r="BR12" i="1"/>
  <c r="BN12" i="1"/>
  <c r="BM12" i="1"/>
  <c r="BL12" i="1"/>
  <c r="BK12" i="1"/>
  <c r="BJ12" i="1"/>
  <c r="BI12" i="1"/>
  <c r="BH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K12" i="1"/>
  <c r="AJ12" i="1"/>
  <c r="AL12" i="1" s="1"/>
  <c r="AF12" i="1"/>
  <c r="AE12" i="1"/>
  <c r="AD12" i="1"/>
  <c r="AC12" i="1"/>
  <c r="Y12" i="1"/>
  <c r="X12" i="1"/>
  <c r="W12" i="1"/>
  <c r="V12" i="1"/>
  <c r="U12" i="1"/>
  <c r="T12" i="1"/>
  <c r="P12" i="1"/>
  <c r="O12" i="1"/>
  <c r="N12" i="1"/>
  <c r="M12" i="1"/>
  <c r="L12" i="1"/>
  <c r="K12" i="1"/>
  <c r="G12" i="1"/>
  <c r="F12" i="1"/>
  <c r="E12" i="1"/>
  <c r="D12" i="1"/>
  <c r="C12" i="1"/>
  <c r="CG12" i="1" s="1"/>
  <c r="CE11" i="1"/>
  <c r="BU11" i="1"/>
  <c r="BT11" i="1"/>
  <c r="BS11" i="1"/>
  <c r="BR11" i="1"/>
  <c r="BN11" i="1"/>
  <c r="BM11" i="1"/>
  <c r="BL11" i="1"/>
  <c r="BK11" i="1"/>
  <c r="BJ11" i="1"/>
  <c r="BI11" i="1"/>
  <c r="BH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K11" i="1"/>
  <c r="AJ11" i="1"/>
  <c r="AF11" i="1"/>
  <c r="AE11" i="1"/>
  <c r="AD11" i="1"/>
  <c r="AC11" i="1"/>
  <c r="Y11" i="1"/>
  <c r="X11" i="1"/>
  <c r="W11" i="1"/>
  <c r="V11" i="1"/>
  <c r="U11" i="1"/>
  <c r="T11" i="1"/>
  <c r="P11" i="1"/>
  <c r="O11" i="1"/>
  <c r="N11" i="1"/>
  <c r="M11" i="1"/>
  <c r="L11" i="1"/>
  <c r="K11" i="1"/>
  <c r="G11" i="1"/>
  <c r="F11" i="1"/>
  <c r="E11" i="1"/>
  <c r="H11" i="1" s="1"/>
  <c r="D11" i="1"/>
  <c r="C11" i="1"/>
  <c r="CE10" i="1"/>
  <c r="BU10" i="1"/>
  <c r="BT10" i="1"/>
  <c r="BS10" i="1"/>
  <c r="BR10" i="1"/>
  <c r="BN10" i="1"/>
  <c r="BM10" i="1"/>
  <c r="BL10" i="1"/>
  <c r="BK10" i="1"/>
  <c r="BJ10" i="1"/>
  <c r="BI10" i="1"/>
  <c r="BH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K10" i="1"/>
  <c r="AJ10" i="1"/>
  <c r="AF10" i="1"/>
  <c r="AE10" i="1"/>
  <c r="AD10" i="1"/>
  <c r="AC10" i="1"/>
  <c r="Y10" i="1"/>
  <c r="X10" i="1"/>
  <c r="W10" i="1"/>
  <c r="V10" i="1"/>
  <c r="U10" i="1"/>
  <c r="T10" i="1"/>
  <c r="P10" i="1"/>
  <c r="O10" i="1"/>
  <c r="N10" i="1"/>
  <c r="M10" i="1"/>
  <c r="L10" i="1"/>
  <c r="K10" i="1"/>
  <c r="G10" i="1"/>
  <c r="F10" i="1"/>
  <c r="E10" i="1"/>
  <c r="D10" i="1"/>
  <c r="C10" i="1"/>
  <c r="CE9" i="1"/>
  <c r="BU9" i="1"/>
  <c r="BT9" i="1"/>
  <c r="BS9" i="1"/>
  <c r="BR9" i="1"/>
  <c r="BN9" i="1"/>
  <c r="BM9" i="1"/>
  <c r="BL9" i="1"/>
  <c r="BK9" i="1"/>
  <c r="BJ9" i="1"/>
  <c r="BI9" i="1"/>
  <c r="BH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K9" i="1"/>
  <c r="AJ9" i="1"/>
  <c r="AF9" i="1"/>
  <c r="AE9" i="1"/>
  <c r="AD9" i="1"/>
  <c r="AC9" i="1"/>
  <c r="Y9" i="1"/>
  <c r="X9" i="1"/>
  <c r="W9" i="1"/>
  <c r="V9" i="1"/>
  <c r="U9" i="1"/>
  <c r="T9" i="1"/>
  <c r="P9" i="1"/>
  <c r="O9" i="1"/>
  <c r="N9" i="1"/>
  <c r="M9" i="1"/>
  <c r="L9" i="1"/>
  <c r="K9" i="1"/>
  <c r="G9" i="1"/>
  <c r="F9" i="1"/>
  <c r="E9" i="1"/>
  <c r="D9" i="1"/>
  <c r="C9" i="1"/>
  <c r="H19" i="1" l="1"/>
  <c r="BV19" i="1"/>
  <c r="BZ19" i="1"/>
  <c r="H33" i="1"/>
  <c r="Z36" i="1"/>
  <c r="BE36" i="1"/>
  <c r="BO36" i="1"/>
  <c r="H37" i="1"/>
  <c r="AL37" i="1"/>
  <c r="BV37" i="1"/>
  <c r="AL38" i="1"/>
  <c r="F74" i="1"/>
  <c r="AE74" i="1"/>
  <c r="BS74" i="1"/>
  <c r="H48" i="1"/>
  <c r="CG54" i="1"/>
  <c r="Z55" i="1"/>
  <c r="BE55" i="1"/>
  <c r="H56" i="1"/>
  <c r="I56" i="1" s="1"/>
  <c r="H64" i="1"/>
  <c r="I64" i="1" s="1"/>
  <c r="AG65" i="1"/>
  <c r="H68" i="1"/>
  <c r="J68" i="1" s="1"/>
  <c r="G109" i="1"/>
  <c r="U109" i="1"/>
  <c r="Y109" i="1"/>
  <c r="AF109" i="1"/>
  <c r="Z79" i="1"/>
  <c r="AA79" i="1" s="1"/>
  <c r="BE79" i="1"/>
  <c r="BO79" i="1"/>
  <c r="H80" i="1"/>
  <c r="J80" i="1" s="1"/>
  <c r="AL81" i="1"/>
  <c r="CF86" i="1"/>
  <c r="CF90" i="1"/>
  <c r="AL95" i="1"/>
  <c r="Z97" i="1"/>
  <c r="BE97" i="1"/>
  <c r="BO97" i="1"/>
  <c r="CD97" i="1"/>
  <c r="H98" i="1"/>
  <c r="BV98" i="1"/>
  <c r="CC99" i="1"/>
  <c r="CF102" i="1"/>
  <c r="AL104" i="1"/>
  <c r="AN104" i="1" s="1"/>
  <c r="AL108" i="1"/>
  <c r="AG115" i="1"/>
  <c r="CD116" i="1"/>
  <c r="CG120" i="1"/>
  <c r="BE121" i="1"/>
  <c r="AL122" i="1"/>
  <c r="CG123" i="1"/>
  <c r="CD124" i="1"/>
  <c r="CF133" i="1"/>
  <c r="CG134" i="1"/>
  <c r="CC143" i="1"/>
  <c r="AL143" i="1"/>
  <c r="AN143" i="1" s="1"/>
  <c r="H145" i="1"/>
  <c r="J145" i="1" s="1"/>
  <c r="CF146" i="1"/>
  <c r="CF153" i="1"/>
  <c r="AL153" i="1"/>
  <c r="CD154" i="1"/>
  <c r="CF161" i="1"/>
  <c r="CD162" i="1"/>
  <c r="Z162" i="1"/>
  <c r="BO162" i="1"/>
  <c r="H163" i="1"/>
  <c r="J163" i="1" s="1"/>
  <c r="H27" i="1"/>
  <c r="BO27" i="1"/>
  <c r="BV27" i="1"/>
  <c r="CC33" i="1"/>
  <c r="CC37" i="1"/>
  <c r="H40" i="1"/>
  <c r="AM54" i="1"/>
  <c r="CC56" i="1"/>
  <c r="Z60" i="1"/>
  <c r="BE60" i="1"/>
  <c r="BO60" i="1"/>
  <c r="CC60" i="1"/>
  <c r="CC64" i="1"/>
  <c r="AM78" i="1"/>
  <c r="AQ109" i="1"/>
  <c r="AU109" i="1"/>
  <c r="AY109" i="1"/>
  <c r="BC109" i="1"/>
  <c r="BJ109" i="1"/>
  <c r="BN109" i="1"/>
  <c r="BU109" i="1"/>
  <c r="CC87" i="1"/>
  <c r="Z91" i="1"/>
  <c r="AG91" i="1"/>
  <c r="CC98" i="1"/>
  <c r="Z101" i="1"/>
  <c r="BE101" i="1"/>
  <c r="BO101" i="1"/>
  <c r="H102" i="1"/>
  <c r="BV102" i="1"/>
  <c r="BE107" i="1"/>
  <c r="Z114" i="1"/>
  <c r="BE114" i="1"/>
  <c r="BF114" i="1" s="1"/>
  <c r="CC142" i="1"/>
  <c r="H146" i="1"/>
  <c r="CC156" i="1"/>
  <c r="AG158" i="1"/>
  <c r="AN161" i="1"/>
  <c r="CF14" i="1"/>
  <c r="H16" i="1"/>
  <c r="I16" i="1" s="1"/>
  <c r="AG17" i="1"/>
  <c r="CA18" i="1"/>
  <c r="F20" i="1"/>
  <c r="T20" i="1"/>
  <c r="X20" i="1"/>
  <c r="AE20" i="1"/>
  <c r="AS20" i="1"/>
  <c r="AW20" i="1"/>
  <c r="BA20" i="1"/>
  <c r="BH20" i="1"/>
  <c r="BL20" i="1"/>
  <c r="BS20" i="1"/>
  <c r="CB20" i="1"/>
  <c r="CC11" i="1"/>
  <c r="CC13" i="1"/>
  <c r="BZ14" i="1"/>
  <c r="CF18" i="1"/>
  <c r="CD27" i="1"/>
  <c r="AL28" i="1"/>
  <c r="CF29" i="1"/>
  <c r="CD30" i="1"/>
  <c r="CF32" i="1"/>
  <c r="CD33" i="1"/>
  <c r="CG33" i="1"/>
  <c r="CF36" i="1"/>
  <c r="AL36" i="1"/>
  <c r="CD38" i="1"/>
  <c r="CF40" i="1"/>
  <c r="AG51" i="1"/>
  <c r="AL51" i="1"/>
  <c r="CC53" i="1"/>
  <c r="AL58" i="1"/>
  <c r="AM58" i="1" s="1"/>
  <c r="AL59" i="1"/>
  <c r="CC61" i="1"/>
  <c r="AL70" i="1"/>
  <c r="AN70" i="1" s="1"/>
  <c r="AR109" i="1"/>
  <c r="AV109" i="1"/>
  <c r="AZ109" i="1"/>
  <c r="BD109" i="1"/>
  <c r="BK109" i="1"/>
  <c r="BY109" i="1"/>
  <c r="CA109" i="1" s="1"/>
  <c r="CF79" i="1"/>
  <c r="CC90" i="1"/>
  <c r="CF94" i="1"/>
  <c r="AL94" i="1"/>
  <c r="CC95" i="1"/>
  <c r="CF97" i="1"/>
  <c r="BV99" i="1"/>
  <c r="AL100" i="1"/>
  <c r="H104" i="1"/>
  <c r="BE104" i="1"/>
  <c r="H105" i="1"/>
  <c r="J105" i="1" s="1"/>
  <c r="CF106" i="1"/>
  <c r="CD115" i="1"/>
  <c r="BO119" i="1"/>
  <c r="AL121" i="1"/>
  <c r="CF124" i="1"/>
  <c r="BV125" i="1"/>
  <c r="CD130" i="1"/>
  <c r="H133" i="1"/>
  <c r="J133" i="1" s="1"/>
  <c r="CC135" i="1"/>
  <c r="CG142" i="1"/>
  <c r="BE143" i="1"/>
  <c r="AL155" i="1"/>
  <c r="CC161" i="1"/>
  <c r="AN195" i="1"/>
  <c r="CG57" i="1"/>
  <c r="CG81" i="1"/>
  <c r="CG86" i="1"/>
  <c r="CG119" i="1"/>
  <c r="CG130" i="1"/>
  <c r="CG133" i="1"/>
  <c r="CG210" i="1"/>
  <c r="CD250" i="1"/>
  <c r="CG300" i="1"/>
  <c r="CG316" i="1"/>
  <c r="CG320" i="1"/>
  <c r="CG332" i="1"/>
  <c r="CF334" i="1"/>
  <c r="AL171" i="1"/>
  <c r="AN171" i="1" s="1"/>
  <c r="CF175" i="1"/>
  <c r="CD176" i="1"/>
  <c r="AO231" i="1"/>
  <c r="AS231" i="1"/>
  <c r="AW231" i="1"/>
  <c r="BA231" i="1"/>
  <c r="R188" i="1"/>
  <c r="CG193" i="1"/>
  <c r="S194" i="1"/>
  <c r="BO194" i="1"/>
  <c r="BV194" i="1"/>
  <c r="Z195" i="1"/>
  <c r="BV195" i="1"/>
  <c r="BO200" i="1"/>
  <c r="AL202" i="1"/>
  <c r="CC203" i="1"/>
  <c r="BV205" i="1"/>
  <c r="CC206" i="1"/>
  <c r="CG211" i="1"/>
  <c r="CC212" i="1"/>
  <c r="CF217" i="1"/>
  <c r="BO220" i="1"/>
  <c r="BV220" i="1"/>
  <c r="CF221" i="1"/>
  <c r="BE223" i="1"/>
  <c r="BO223" i="1"/>
  <c r="AN224" i="1"/>
  <c r="CC250" i="1"/>
  <c r="CF253" i="1"/>
  <c r="CF257" i="1"/>
  <c r="BV258" i="1"/>
  <c r="CG260" i="1"/>
  <c r="Z264" i="1"/>
  <c r="AA264" i="1" s="1"/>
  <c r="BE264" i="1"/>
  <c r="BO264" i="1"/>
  <c r="BQ264" i="1" s="1"/>
  <c r="AN266" i="1"/>
  <c r="CD275" i="1"/>
  <c r="CF278" i="1"/>
  <c r="AN281" i="1"/>
  <c r="AL287" i="1"/>
  <c r="CD297" i="1"/>
  <c r="Z318" i="1"/>
  <c r="BE318" i="1"/>
  <c r="BF318" i="1" s="1"/>
  <c r="AN342" i="1"/>
  <c r="CG347" i="1"/>
  <c r="AL350" i="1"/>
  <c r="CD351" i="1"/>
  <c r="AL169" i="1"/>
  <c r="AM169" i="1" s="1"/>
  <c r="CC171" i="1"/>
  <c r="AL175" i="1"/>
  <c r="BI231" i="1"/>
  <c r="BM231" i="1"/>
  <c r="AL187" i="1"/>
  <c r="AN187" i="1" s="1"/>
  <c r="H189" i="1"/>
  <c r="J189" i="1" s="1"/>
  <c r="AL191" i="1"/>
  <c r="AN191" i="1" s="1"/>
  <c r="CG197" i="1"/>
  <c r="R204" i="1"/>
  <c r="AL206" i="1"/>
  <c r="AN206" i="1" s="1"/>
  <c r="CC215" i="1"/>
  <c r="CG219" i="1"/>
  <c r="CC220" i="1"/>
  <c r="CF229" i="1"/>
  <c r="E302" i="1"/>
  <c r="L302" i="1"/>
  <c r="P302" i="1"/>
  <c r="AD302" i="1"/>
  <c r="AK302" i="1"/>
  <c r="AL239" i="1"/>
  <c r="AN239" i="1" s="1"/>
  <c r="H240" i="1"/>
  <c r="AN242" i="1"/>
  <c r="CD243" i="1"/>
  <c r="CF243" i="1"/>
  <c r="CF246" i="1"/>
  <c r="H251" i="1"/>
  <c r="CF251" i="1"/>
  <c r="CC252" i="1"/>
  <c r="CC254" i="1"/>
  <c r="CC256" i="1"/>
  <c r="CD261" i="1"/>
  <c r="CF271" i="1"/>
  <c r="CC273" i="1"/>
  <c r="CF275" i="1"/>
  <c r="CD276" i="1"/>
  <c r="AG295" i="1"/>
  <c r="AL295" i="1"/>
  <c r="BE296" i="1"/>
  <c r="AL297" i="1"/>
  <c r="AN297" i="1" s="1"/>
  <c r="BO299" i="1"/>
  <c r="H300" i="1"/>
  <c r="J300" i="1" s="1"/>
  <c r="AL301" i="1"/>
  <c r="CF307" i="1"/>
  <c r="AL307" i="1"/>
  <c r="CG308" i="1"/>
  <c r="AL312" i="1"/>
  <c r="AL313" i="1"/>
  <c r="BO315" i="1"/>
  <c r="AL320" i="1"/>
  <c r="Z323" i="1"/>
  <c r="H324" i="1"/>
  <c r="CF325" i="1"/>
  <c r="AL325" i="1"/>
  <c r="CF333" i="1"/>
  <c r="S334" i="1"/>
  <c r="BV334" i="1"/>
  <c r="AL335" i="1"/>
  <c r="CF336" i="1"/>
  <c r="H342" i="1"/>
  <c r="CC343" i="1"/>
  <c r="CG348" i="1"/>
  <c r="H350" i="1"/>
  <c r="CC351" i="1"/>
  <c r="AL170" i="1"/>
  <c r="AQ231" i="1"/>
  <c r="BU231" i="1"/>
  <c r="H183" i="1"/>
  <c r="S183" i="1"/>
  <c r="AN183" i="1"/>
  <c r="H187" i="1"/>
  <c r="S187" i="1"/>
  <c r="R191" i="1"/>
  <c r="CF197" i="1"/>
  <c r="AL203" i="1"/>
  <c r="AL212" i="1"/>
  <c r="AN212" i="1" s="1"/>
  <c r="CF216" i="1"/>
  <c r="H217" i="1"/>
  <c r="I217" i="1" s="1"/>
  <c r="CF220" i="1"/>
  <c r="H221" i="1"/>
  <c r="I221" i="1" s="1"/>
  <c r="AL223" i="1"/>
  <c r="AL255" i="1"/>
  <c r="CG258" i="1"/>
  <c r="CF261" i="1"/>
  <c r="CG265" i="1"/>
  <c r="CC266" i="1"/>
  <c r="H267" i="1"/>
  <c r="CC272" i="1"/>
  <c r="CD273" i="1"/>
  <c r="CC276" i="1"/>
  <c r="BO276" i="1"/>
  <c r="CF277" i="1"/>
  <c r="CF283" i="1"/>
  <c r="AL283" i="1"/>
  <c r="BV285" i="1"/>
  <c r="BW285" i="1" s="1"/>
  <c r="BO309" i="1"/>
  <c r="AG310" i="1"/>
  <c r="AL310" i="1"/>
  <c r="CF311" i="1"/>
  <c r="CC312" i="1"/>
  <c r="CC316" i="1"/>
  <c r="CF319" i="1"/>
  <c r="CC322" i="1"/>
  <c r="AG331" i="1"/>
  <c r="AL331" i="1"/>
  <c r="H332" i="1"/>
  <c r="CD334" i="1"/>
  <c r="CG337" i="1"/>
  <c r="AL340" i="1"/>
  <c r="AL347" i="1"/>
  <c r="AL348" i="1"/>
  <c r="G20" i="1"/>
  <c r="Y20" i="1"/>
  <c r="AT20" i="1"/>
  <c r="BI20" i="1"/>
  <c r="D20" i="1"/>
  <c r="O20" i="1"/>
  <c r="AG9" i="1"/>
  <c r="AQ20" i="1"/>
  <c r="AY20" i="1"/>
  <c r="BJ20" i="1"/>
  <c r="BU20" i="1"/>
  <c r="CA10" i="1"/>
  <c r="BZ10" i="1"/>
  <c r="AL10" i="1"/>
  <c r="AM10" i="1" s="1"/>
  <c r="CA11" i="1"/>
  <c r="Z12" i="1"/>
  <c r="BE12" i="1"/>
  <c r="BO12" i="1"/>
  <c r="CC12" i="1"/>
  <c r="AL14" i="1"/>
  <c r="AM14" i="1" s="1"/>
  <c r="CF16" i="1"/>
  <c r="AL16" i="1"/>
  <c r="CG17" i="1"/>
  <c r="E43" i="1"/>
  <c r="AR43" i="1"/>
  <c r="AV43" i="1"/>
  <c r="AZ43" i="1"/>
  <c r="BD43" i="1"/>
  <c r="BK43" i="1"/>
  <c r="BR43" i="1"/>
  <c r="BY43" i="1"/>
  <c r="AG25" i="1"/>
  <c r="CG34" i="1"/>
  <c r="CD35" i="1"/>
  <c r="CG37" i="1"/>
  <c r="CF39" i="1"/>
  <c r="AL47" i="1"/>
  <c r="Z50" i="1"/>
  <c r="AG50" i="1"/>
  <c r="AL50" i="1"/>
  <c r="AM50" i="1" s="1"/>
  <c r="Z52" i="1"/>
  <c r="BE52" i="1"/>
  <c r="BO52" i="1"/>
  <c r="CC52" i="1"/>
  <c r="H53" i="1"/>
  <c r="BV53" i="1"/>
  <c r="AG56" i="1"/>
  <c r="AL56" i="1"/>
  <c r="BE57" i="1"/>
  <c r="CD57" i="1"/>
  <c r="CG58" i="1"/>
  <c r="Z59" i="1"/>
  <c r="BE59" i="1"/>
  <c r="CD59" i="1"/>
  <c r="H60" i="1"/>
  <c r="I60" i="1" s="1"/>
  <c r="H62" i="1"/>
  <c r="CF68" i="1"/>
  <c r="BE68" i="1"/>
  <c r="BO68" i="1"/>
  <c r="BQ68" i="1" s="1"/>
  <c r="CF69" i="1"/>
  <c r="H70" i="1"/>
  <c r="I70" i="1" s="1"/>
  <c r="AL71" i="1"/>
  <c r="CD73" i="1"/>
  <c r="CG80" i="1"/>
  <c r="CD81" i="1"/>
  <c r="H83" i="1"/>
  <c r="J83" i="1" s="1"/>
  <c r="AG86" i="1"/>
  <c r="AL86" i="1"/>
  <c r="BV87" i="1"/>
  <c r="CD91" i="1"/>
  <c r="CG92" i="1"/>
  <c r="H93" i="1"/>
  <c r="J93" i="1" s="1"/>
  <c r="H96" i="1"/>
  <c r="AL97" i="1"/>
  <c r="CF99" i="1"/>
  <c r="H100" i="1"/>
  <c r="CC102" i="1"/>
  <c r="Z104" i="1"/>
  <c r="AG104" i="1"/>
  <c r="AN107" i="1"/>
  <c r="CF114" i="1"/>
  <c r="AM26" i="1"/>
  <c r="CF31" i="1"/>
  <c r="CD55" i="1"/>
  <c r="CG66" i="1"/>
  <c r="BE67" i="1"/>
  <c r="BO69" i="1"/>
  <c r="BV69" i="1"/>
  <c r="CC70" i="1"/>
  <c r="BV73" i="1"/>
  <c r="Z83" i="1"/>
  <c r="BE83" i="1"/>
  <c r="BO83" i="1"/>
  <c r="H86" i="1"/>
  <c r="CG93" i="1"/>
  <c r="CG105" i="1"/>
  <c r="Z106" i="1"/>
  <c r="BE106" i="1"/>
  <c r="BO106" i="1"/>
  <c r="CD106" i="1"/>
  <c r="CD9" i="1"/>
  <c r="AP20" i="1"/>
  <c r="BB20" i="1"/>
  <c r="BO11" i="1"/>
  <c r="BV11" i="1"/>
  <c r="BZ11" i="1"/>
  <c r="CF12" i="1"/>
  <c r="CG13" i="1"/>
  <c r="Z16" i="1"/>
  <c r="BE16" i="1"/>
  <c r="BO16" i="1"/>
  <c r="CC16" i="1"/>
  <c r="AL18" i="1"/>
  <c r="AM18" i="1" s="1"/>
  <c r="C43" i="1"/>
  <c r="G43" i="1"/>
  <c r="AP43" i="1"/>
  <c r="AT43" i="1"/>
  <c r="AX43" i="1"/>
  <c r="BB43" i="1"/>
  <c r="BI43" i="1"/>
  <c r="BM43" i="1"/>
  <c r="BT43" i="1"/>
  <c r="CC25" i="1"/>
  <c r="AL33" i="1"/>
  <c r="BV33" i="1"/>
  <c r="H34" i="1"/>
  <c r="BV34" i="1"/>
  <c r="AG35" i="1"/>
  <c r="AM38" i="1"/>
  <c r="BO38" i="1"/>
  <c r="BO39" i="1"/>
  <c r="BV39" i="1"/>
  <c r="BE41" i="1"/>
  <c r="BO41" i="1"/>
  <c r="CC41" i="1"/>
  <c r="AL42" i="1"/>
  <c r="AM42" i="1" s="1"/>
  <c r="Z47" i="1"/>
  <c r="CD47" i="1"/>
  <c r="I48" i="1"/>
  <c r="H50" i="1"/>
  <c r="CF52" i="1"/>
  <c r="H58" i="1"/>
  <c r="BV58" i="1"/>
  <c r="AG59" i="1"/>
  <c r="Z62" i="1"/>
  <c r="AG62" i="1"/>
  <c r="AM62" i="1"/>
  <c r="H63" i="1"/>
  <c r="Z64" i="1"/>
  <c r="BE64" i="1"/>
  <c r="BO64" i="1"/>
  <c r="AM66" i="1"/>
  <c r="BO66" i="1"/>
  <c r="CG67" i="1"/>
  <c r="AN91" i="1"/>
  <c r="CG94" i="1"/>
  <c r="CG106" i="1"/>
  <c r="CC113" i="1"/>
  <c r="N20" i="1"/>
  <c r="AF20" i="1"/>
  <c r="AX20" i="1"/>
  <c r="BM20" i="1"/>
  <c r="BT20" i="1"/>
  <c r="CE20" i="1"/>
  <c r="V20" i="1"/>
  <c r="AJ20" i="1"/>
  <c r="AU20" i="1"/>
  <c r="BC20" i="1"/>
  <c r="BN20" i="1"/>
  <c r="H12" i="1"/>
  <c r="I12" i="1" s="1"/>
  <c r="AG13" i="1"/>
  <c r="CA14" i="1"/>
  <c r="H15" i="1"/>
  <c r="BO15" i="1"/>
  <c r="BV15" i="1"/>
  <c r="CC17" i="1"/>
  <c r="CA19" i="1"/>
  <c r="K43" i="1"/>
  <c r="O43" i="1"/>
  <c r="V43" i="1"/>
  <c r="AJ43" i="1"/>
  <c r="AQ43" i="1"/>
  <c r="AU43" i="1"/>
  <c r="AY43" i="1"/>
  <c r="BC43" i="1"/>
  <c r="BJ43" i="1"/>
  <c r="BN43" i="1"/>
  <c r="BU43" i="1"/>
  <c r="CC27" i="1"/>
  <c r="H29" i="1"/>
  <c r="AL29" i="1"/>
  <c r="BV29" i="1"/>
  <c r="H31" i="1"/>
  <c r="BO31" i="1"/>
  <c r="BV31" i="1"/>
  <c r="CG32" i="1"/>
  <c r="CD37" i="1"/>
  <c r="H38" i="1"/>
  <c r="BE42" i="1"/>
  <c r="CC48" i="1"/>
  <c r="AL49" i="1"/>
  <c r="CG50" i="1"/>
  <c r="CD51" i="1"/>
  <c r="H52" i="1"/>
  <c r="I52" i="1" s="1"/>
  <c r="H54" i="1"/>
  <c r="BV54" i="1"/>
  <c r="AL55" i="1"/>
  <c r="CF60" i="1"/>
  <c r="AL60" i="1"/>
  <c r="Z61" i="1"/>
  <c r="BO61" i="1"/>
  <c r="AG63" i="1"/>
  <c r="AL63" i="1"/>
  <c r="CG68" i="1"/>
  <c r="Z72" i="1"/>
  <c r="AA72" i="1" s="1"/>
  <c r="CD72" i="1"/>
  <c r="BO82" i="1"/>
  <c r="BV82" i="1"/>
  <c r="H88" i="1"/>
  <c r="BO88" i="1"/>
  <c r="BV88" i="1"/>
  <c r="AG89" i="1"/>
  <c r="BV93" i="1"/>
  <c r="AG94" i="1"/>
  <c r="AN96" i="1"/>
  <c r="CD99" i="1"/>
  <c r="CC103" i="1"/>
  <c r="CG104" i="1"/>
  <c r="AL106" i="1"/>
  <c r="BO108" i="1"/>
  <c r="BV108" i="1"/>
  <c r="N137" i="1"/>
  <c r="AF137" i="1"/>
  <c r="AP137" i="1"/>
  <c r="AT137" i="1"/>
  <c r="AX137" i="1"/>
  <c r="BB137" i="1"/>
  <c r="BI137" i="1"/>
  <c r="BM137" i="1"/>
  <c r="H114" i="1"/>
  <c r="CG115" i="1"/>
  <c r="AL117" i="1"/>
  <c r="AM117" i="1" s="1"/>
  <c r="H118" i="1"/>
  <c r="Z120" i="1"/>
  <c r="Z122" i="1"/>
  <c r="AA122" i="1" s="1"/>
  <c r="H123" i="1"/>
  <c r="CC130" i="1"/>
  <c r="H131" i="1"/>
  <c r="AL131" i="1"/>
  <c r="AN131" i="1" s="1"/>
  <c r="CC134" i="1"/>
  <c r="H135" i="1"/>
  <c r="AL135" i="1"/>
  <c r="AN135" i="1" s="1"/>
  <c r="CD136" i="1"/>
  <c r="D178" i="1"/>
  <c r="CD142" i="1"/>
  <c r="Z142" i="1"/>
  <c r="AG146" i="1"/>
  <c r="BE147" i="1"/>
  <c r="AL148" i="1"/>
  <c r="AL151" i="1"/>
  <c r="Z152" i="1"/>
  <c r="BE152" i="1"/>
  <c r="CD152" i="1"/>
  <c r="H153" i="1"/>
  <c r="J153" i="1" s="1"/>
  <c r="AL157" i="1"/>
  <c r="AN157" i="1" s="1"/>
  <c r="CG158" i="1"/>
  <c r="H159" i="1"/>
  <c r="J159" i="1" s="1"/>
  <c r="H160" i="1"/>
  <c r="AG163" i="1"/>
  <c r="AL163" i="1"/>
  <c r="AM163" i="1" s="1"/>
  <c r="CD164" i="1"/>
  <c r="CC166" i="1"/>
  <c r="AG166" i="1"/>
  <c r="H170" i="1"/>
  <c r="AG173" i="1"/>
  <c r="AL173" i="1"/>
  <c r="BE175" i="1"/>
  <c r="BO175" i="1"/>
  <c r="Z177" i="1"/>
  <c r="BE177" i="1"/>
  <c r="BO177" i="1"/>
  <c r="CD177" i="1"/>
  <c r="CC182" i="1"/>
  <c r="K231" i="1"/>
  <c r="O231" i="1"/>
  <c r="U231" i="1"/>
  <c r="Y231" i="1"/>
  <c r="CG183" i="1"/>
  <c r="R184" i="1"/>
  <c r="BO184" i="1"/>
  <c r="BV184" i="1"/>
  <c r="S186" i="1"/>
  <c r="BV187" i="1"/>
  <c r="CC188" i="1"/>
  <c r="CG188" i="1"/>
  <c r="AL189" i="1"/>
  <c r="CC190" i="1"/>
  <c r="CC191" i="1"/>
  <c r="R198" i="1"/>
  <c r="S198" i="1"/>
  <c r="BQ119" i="1"/>
  <c r="CF190" i="1"/>
  <c r="BQ200" i="1"/>
  <c r="CD200" i="1"/>
  <c r="CG116" i="1"/>
  <c r="BP119" i="1"/>
  <c r="AL120" i="1"/>
  <c r="CD121" i="1"/>
  <c r="CC125" i="1"/>
  <c r="H130" i="1"/>
  <c r="AL130" i="1"/>
  <c r="BV130" i="1"/>
  <c r="H134" i="1"/>
  <c r="AL134" i="1"/>
  <c r="BV134" i="1"/>
  <c r="AG136" i="1"/>
  <c r="AL136" i="1"/>
  <c r="H141" i="1"/>
  <c r="T178" i="1"/>
  <c r="X178" i="1"/>
  <c r="AE178" i="1"/>
  <c r="CB178" i="1"/>
  <c r="AL142" i="1"/>
  <c r="BO144" i="1"/>
  <c r="BV144" i="1"/>
  <c r="CG145" i="1"/>
  <c r="AL147" i="1"/>
  <c r="Z148" i="1"/>
  <c r="BE148" i="1"/>
  <c r="CD148" i="1"/>
  <c r="H149" i="1"/>
  <c r="J149" i="1" s="1"/>
  <c r="BE151" i="1"/>
  <c r="AL152" i="1"/>
  <c r="CD156" i="1"/>
  <c r="BE157" i="1"/>
  <c r="BO157" i="1"/>
  <c r="CD157" i="1"/>
  <c r="H158" i="1"/>
  <c r="H161" i="1"/>
  <c r="BV161" i="1"/>
  <c r="H165" i="1"/>
  <c r="I165" i="1" s="1"/>
  <c r="CG165" i="1"/>
  <c r="H171" i="1"/>
  <c r="BV171" i="1"/>
  <c r="AL177" i="1"/>
  <c r="BV183" i="1"/>
  <c r="CC184" i="1"/>
  <c r="S185" i="1"/>
  <c r="BV185" i="1"/>
  <c r="CC186" i="1"/>
  <c r="BO186" i="1"/>
  <c r="CG187" i="1"/>
  <c r="AL188" i="1"/>
  <c r="BO188" i="1"/>
  <c r="BV188" i="1"/>
  <c r="Z189" i="1"/>
  <c r="BE189" i="1"/>
  <c r="BO189" i="1"/>
  <c r="CD189" i="1"/>
  <c r="H190" i="1"/>
  <c r="AG190" i="1"/>
  <c r="AL190" i="1"/>
  <c r="BE192" i="1"/>
  <c r="H193" i="1"/>
  <c r="J193" i="1" s="1"/>
  <c r="CC198" i="1"/>
  <c r="AL116" i="1"/>
  <c r="CC121" i="1"/>
  <c r="AG123" i="1"/>
  <c r="AN123" i="1"/>
  <c r="BE124" i="1"/>
  <c r="BO124" i="1"/>
  <c r="BO128" i="1"/>
  <c r="BV128" i="1"/>
  <c r="CG129" i="1"/>
  <c r="BO131" i="1"/>
  <c r="CD131" i="1"/>
  <c r="BO132" i="1"/>
  <c r="BV132" i="1"/>
  <c r="BO135" i="1"/>
  <c r="CE178" i="1"/>
  <c r="AG153" i="1"/>
  <c r="Z154" i="1"/>
  <c r="BV159" i="1"/>
  <c r="AG160" i="1"/>
  <c r="CD163" i="1"/>
  <c r="H164" i="1"/>
  <c r="BO164" i="1"/>
  <c r="BV164" i="1"/>
  <c r="BV169" i="1"/>
  <c r="CC170" i="1"/>
  <c r="AG170" i="1"/>
  <c r="Z176" i="1"/>
  <c r="H177" i="1"/>
  <c r="J177" i="1" s="1"/>
  <c r="BE191" i="1"/>
  <c r="BO191" i="1"/>
  <c r="H199" i="1"/>
  <c r="S201" i="1"/>
  <c r="AL201" i="1"/>
  <c r="BV204" i="1"/>
  <c r="CF205" i="1"/>
  <c r="CC205" i="1"/>
  <c r="AL210" i="1"/>
  <c r="H213" i="1"/>
  <c r="I213" i="1" s="1"/>
  <c r="AL216" i="1"/>
  <c r="CG217" i="1"/>
  <c r="CD218" i="1"/>
  <c r="H219" i="1"/>
  <c r="AL219" i="1"/>
  <c r="AM219" i="1" s="1"/>
  <c r="BV221" i="1"/>
  <c r="AG222" i="1"/>
  <c r="AL222" i="1"/>
  <c r="CD226" i="1"/>
  <c r="H227" i="1"/>
  <c r="AL227" i="1"/>
  <c r="AM227" i="1" s="1"/>
  <c r="Z228" i="1"/>
  <c r="AG228" i="1"/>
  <c r="AL228" i="1"/>
  <c r="D302" i="1"/>
  <c r="V302" i="1"/>
  <c r="AC302" i="1"/>
  <c r="AJ302" i="1"/>
  <c r="BJ302" i="1"/>
  <c r="BN302" i="1"/>
  <c r="BU302" i="1"/>
  <c r="CD239" i="1"/>
  <c r="H242" i="1"/>
  <c r="CG243" i="1"/>
  <c r="H244" i="1"/>
  <c r="CC244" i="1"/>
  <c r="AL249" i="1"/>
  <c r="BE250" i="1"/>
  <c r="AL251" i="1"/>
  <c r="Z254" i="1"/>
  <c r="AG254" i="1"/>
  <c r="AL254" i="1"/>
  <c r="AM254" i="1" s="1"/>
  <c r="H255" i="1"/>
  <c r="H256" i="1"/>
  <c r="I256" i="1" s="1"/>
  <c r="Z256" i="1"/>
  <c r="BE256" i="1"/>
  <c r="BO256" i="1"/>
  <c r="H257" i="1"/>
  <c r="AL257" i="1"/>
  <c r="BV257" i="1"/>
  <c r="AG260" i="1"/>
  <c r="AL260" i="1"/>
  <c r="AN260" i="1" s="1"/>
  <c r="BV261" i="1"/>
  <c r="AL263" i="1"/>
  <c r="AM263" i="1" s="1"/>
  <c r="CG264" i="1"/>
  <c r="CD265" i="1"/>
  <c r="BO267" i="1"/>
  <c r="BQ267" i="1" s="1"/>
  <c r="CD267" i="1"/>
  <c r="H268" i="1"/>
  <c r="BV268" i="1"/>
  <c r="AG203" i="1"/>
  <c r="R206" i="1"/>
  <c r="CC213" i="1"/>
  <c r="BO216" i="1"/>
  <c r="BV216" i="1"/>
  <c r="CG218" i="1"/>
  <c r="AM223" i="1"/>
  <c r="CG226" i="1"/>
  <c r="AG229" i="1"/>
  <c r="AR302" i="1"/>
  <c r="AV302" i="1"/>
  <c r="AZ302" i="1"/>
  <c r="BD302" i="1"/>
  <c r="BR302" i="1"/>
  <c r="BY302" i="1"/>
  <c r="BZ302" i="1" s="1"/>
  <c r="CF236" i="1"/>
  <c r="Z237" i="1"/>
  <c r="BE237" i="1"/>
  <c r="CC237" i="1"/>
  <c r="H238" i="1"/>
  <c r="BV238" i="1"/>
  <c r="CC239" i="1"/>
  <c r="AG239" i="1"/>
  <c r="I240" i="1"/>
  <c r="BV243" i="1"/>
  <c r="CD244" i="1"/>
  <c r="BO245" i="1"/>
  <c r="BV245" i="1"/>
  <c r="BE249" i="1"/>
  <c r="CC249" i="1"/>
  <c r="AG255" i="1"/>
  <c r="CC257" i="1"/>
  <c r="Z259" i="1"/>
  <c r="BE259" i="1"/>
  <c r="BO259" i="1"/>
  <c r="H260" i="1"/>
  <c r="J260" i="1" s="1"/>
  <c r="BO265" i="1"/>
  <c r="BQ265" i="1" s="1"/>
  <c r="CC284" i="1"/>
  <c r="AM284" i="1"/>
  <c r="AL197" i="1"/>
  <c r="CD198" i="1"/>
  <c r="AL198" i="1"/>
  <c r="H200" i="1"/>
  <c r="Z201" i="1"/>
  <c r="CG201" i="1"/>
  <c r="BO202" i="1"/>
  <c r="CG204" i="1"/>
  <c r="CG207" i="1"/>
  <c r="Z210" i="1"/>
  <c r="BE210" i="1"/>
  <c r="BO210" i="1"/>
  <c r="CD210" i="1"/>
  <c r="CF211" i="1"/>
  <c r="Z211" i="1"/>
  <c r="AG211" i="1"/>
  <c r="AL211" i="1"/>
  <c r="AM211" i="1" s="1"/>
  <c r="H215" i="1"/>
  <c r="AL215" i="1"/>
  <c r="AM215" i="1" s="1"/>
  <c r="CG215" i="1"/>
  <c r="CC216" i="1"/>
  <c r="BV217" i="1"/>
  <c r="CF218" i="1"/>
  <c r="AG218" i="1"/>
  <c r="AL218" i="1"/>
  <c r="AL220" i="1"/>
  <c r="CG221" i="1"/>
  <c r="Z222" i="1"/>
  <c r="BE222" i="1"/>
  <c r="BO222" i="1"/>
  <c r="CC224" i="1"/>
  <c r="BV225" i="1"/>
  <c r="CF226" i="1"/>
  <c r="AG226" i="1"/>
  <c r="AL226" i="1"/>
  <c r="BE228" i="1"/>
  <c r="H229" i="1"/>
  <c r="I229" i="1" s="1"/>
  <c r="CC230" i="1"/>
  <c r="AL230" i="1"/>
  <c r="F302" i="1"/>
  <c r="H239" i="1"/>
  <c r="J239" i="1" s="1"/>
  <c r="CG242" i="1"/>
  <c r="CC243" i="1"/>
  <c r="BO244" i="1"/>
  <c r="CD245" i="1"/>
  <c r="AL246" i="1"/>
  <c r="H252" i="1"/>
  <c r="I252" i="1" s="1"/>
  <c r="BV252" i="1"/>
  <c r="AG253" i="1"/>
  <c r="CG253" i="1"/>
  <c r="CD254" i="1"/>
  <c r="CF256" i="1"/>
  <c r="CD257" i="1"/>
  <c r="CF259" i="1"/>
  <c r="S262" i="1"/>
  <c r="Z262" i="1"/>
  <c r="AG262" i="1"/>
  <c r="AI262" i="1" s="1"/>
  <c r="AL262" i="1"/>
  <c r="AN262" i="1" s="1"/>
  <c r="AG265" i="1"/>
  <c r="AL265" i="1"/>
  <c r="H266" i="1"/>
  <c r="I266" i="1" s="1"/>
  <c r="CF267" i="1"/>
  <c r="AL267" i="1"/>
  <c r="AN267" i="1" s="1"/>
  <c r="CG268" i="1"/>
  <c r="BE269" i="1"/>
  <c r="CF279" i="1"/>
  <c r="CG286" i="1"/>
  <c r="AN202" i="1"/>
  <c r="CG214" i="1"/>
  <c r="BQ299" i="1"/>
  <c r="BQ315" i="1"/>
  <c r="CG317" i="1"/>
  <c r="AH331" i="1"/>
  <c r="CG339" i="1"/>
  <c r="AL273" i="1"/>
  <c r="AN273" i="1" s="1"/>
  <c r="Z275" i="1"/>
  <c r="BE275" i="1"/>
  <c r="AL276" i="1"/>
  <c r="AN276" i="1" s="1"/>
  <c r="BV276" i="1"/>
  <c r="BX276" i="1" s="1"/>
  <c r="Z278" i="1"/>
  <c r="BE278" i="1"/>
  <c r="BO278" i="1"/>
  <c r="BP278" i="1" s="1"/>
  <c r="CC282" i="1"/>
  <c r="Z285" i="1"/>
  <c r="CF286" i="1"/>
  <c r="BV287" i="1"/>
  <c r="CC288" i="1"/>
  <c r="H289" i="1"/>
  <c r="AL291" i="1"/>
  <c r="AN291" i="1" s="1"/>
  <c r="H295" i="1"/>
  <c r="J295" i="1" s="1"/>
  <c r="CC296" i="1"/>
  <c r="CF297" i="1"/>
  <c r="H298" i="1"/>
  <c r="Z298" i="1"/>
  <c r="CG299" i="1"/>
  <c r="BE300" i="1"/>
  <c r="CD300" i="1"/>
  <c r="CC301" i="1"/>
  <c r="O353" i="1"/>
  <c r="V353" i="1"/>
  <c r="AL306" i="1"/>
  <c r="CG307" i="1"/>
  <c r="CD308" i="1"/>
  <c r="BE312" i="1"/>
  <c r="H321" i="1"/>
  <c r="I321" i="1" s="1"/>
  <c r="BV321" i="1"/>
  <c r="H323" i="1"/>
  <c r="AL326" i="1"/>
  <c r="BO332" i="1"/>
  <c r="BQ332" i="1" s="1"/>
  <c r="H333" i="1"/>
  <c r="CF337" i="1"/>
  <c r="BV338" i="1"/>
  <c r="CD344" i="1"/>
  <c r="H345" i="1"/>
  <c r="Z345" i="1"/>
  <c r="BO345" i="1"/>
  <c r="BV345" i="1"/>
  <c r="BW345" i="1" s="1"/>
  <c r="AG351" i="1"/>
  <c r="CD269" i="1"/>
  <c r="AL270" i="1"/>
  <c r="AM270" i="1" s="1"/>
  <c r="AG271" i="1"/>
  <c r="CG272" i="1"/>
  <c r="H275" i="1"/>
  <c r="J275" i="1" s="1"/>
  <c r="H277" i="1"/>
  <c r="BV277" i="1"/>
  <c r="BW277" i="1" s="1"/>
  <c r="BV279" i="1"/>
  <c r="Z283" i="1"/>
  <c r="BV286" i="1"/>
  <c r="CD287" i="1"/>
  <c r="BE290" i="1"/>
  <c r="CC290" i="1"/>
  <c r="AN299" i="1"/>
  <c r="CF301" i="1"/>
  <c r="W353" i="1"/>
  <c r="AG307" i="1"/>
  <c r="AM307" i="1"/>
  <c r="BV311" i="1"/>
  <c r="BW311" i="1" s="1"/>
  <c r="H314" i="1"/>
  <c r="BV317" i="1"/>
  <c r="BO322" i="1"/>
  <c r="BO325" i="1"/>
  <c r="CC327" i="1"/>
  <c r="S328" i="1"/>
  <c r="BV328" i="1"/>
  <c r="CF328" i="1"/>
  <c r="Z335" i="1"/>
  <c r="AB335" i="1" s="1"/>
  <c r="BV337" i="1"/>
  <c r="Z340" i="1"/>
  <c r="H343" i="1"/>
  <c r="J343" i="1" s="1"/>
  <c r="CC344" i="1"/>
  <c r="H348" i="1"/>
  <c r="BV348" i="1"/>
  <c r="AL269" i="1"/>
  <c r="AN269" i="1" s="1"/>
  <c r="CF269" i="1"/>
  <c r="CC270" i="1"/>
  <c r="H271" i="1"/>
  <c r="J271" i="1" s="1"/>
  <c r="AL272" i="1"/>
  <c r="BV274" i="1"/>
  <c r="AL275" i="1"/>
  <c r="Z277" i="1"/>
  <c r="AA277" i="1" s="1"/>
  <c r="CG279" i="1"/>
  <c r="BE279" i="1"/>
  <c r="CG281" i="1"/>
  <c r="CD284" i="1"/>
  <c r="BO284" i="1"/>
  <c r="BV284" i="1"/>
  <c r="AL285" i="1"/>
  <c r="AM285" i="1" s="1"/>
  <c r="CC287" i="1"/>
  <c r="AL289" i="1"/>
  <c r="AN289" i="1" s="1"/>
  <c r="CG290" i="1"/>
  <c r="BE291" i="1"/>
  <c r="BO291" i="1"/>
  <c r="CC294" i="1"/>
  <c r="AL294" i="1"/>
  <c r="BV297" i="1"/>
  <c r="AL298" i="1"/>
  <c r="CF300" i="1"/>
  <c r="BS353" i="1"/>
  <c r="H307" i="1"/>
  <c r="AL308" i="1"/>
  <c r="H310" i="1"/>
  <c r="H311" i="1"/>
  <c r="Z311" i="1"/>
  <c r="AA311" i="1" s="1"/>
  <c r="BE313" i="1"/>
  <c r="AL314" i="1"/>
  <c r="AM314" i="1" s="1"/>
  <c r="AG316" i="1"/>
  <c r="H317" i="1"/>
  <c r="I317" i="1" s="1"/>
  <c r="AG319" i="1"/>
  <c r="AL319" i="1"/>
  <c r="BE320" i="1"/>
  <c r="CC320" i="1"/>
  <c r="CG321" i="1"/>
  <c r="CC324" i="1"/>
  <c r="AG324" i="1"/>
  <c r="H327" i="1"/>
  <c r="AL327" i="1"/>
  <c r="AN327" i="1" s="1"/>
  <c r="CG328" i="1"/>
  <c r="CC331" i="1"/>
  <c r="AL332" i="1"/>
  <c r="AN332" i="1" s="1"/>
  <c r="AL336" i="1"/>
  <c r="AN336" i="1" s="1"/>
  <c r="AG341" i="1"/>
  <c r="CG342" i="1"/>
  <c r="BO349" i="1"/>
  <c r="CG350" i="1"/>
  <c r="Z352" i="1"/>
  <c r="AL352" i="1"/>
  <c r="H9" i="1"/>
  <c r="L20" i="1"/>
  <c r="P20" i="1"/>
  <c r="W20" i="1"/>
  <c r="AD20" i="1"/>
  <c r="AL9" i="1"/>
  <c r="AR20" i="1"/>
  <c r="AV20" i="1"/>
  <c r="AZ20" i="1"/>
  <c r="BD20" i="1"/>
  <c r="BK20" i="1"/>
  <c r="BV9" i="1"/>
  <c r="BZ9" i="1"/>
  <c r="CG9" i="1"/>
  <c r="CG10" i="1"/>
  <c r="Z11" i="1"/>
  <c r="BE11" i="1"/>
  <c r="CD11" i="1"/>
  <c r="H13" i="1"/>
  <c r="AL13" i="1"/>
  <c r="BV13" i="1"/>
  <c r="BZ13" i="1"/>
  <c r="H14" i="1"/>
  <c r="BV14" i="1"/>
  <c r="CG14" i="1"/>
  <c r="Z15" i="1"/>
  <c r="BE15" i="1"/>
  <c r="CD15" i="1"/>
  <c r="H17" i="1"/>
  <c r="AL17" i="1"/>
  <c r="BV17" i="1"/>
  <c r="BZ17" i="1"/>
  <c r="H18" i="1"/>
  <c r="BV18" i="1"/>
  <c r="CG18" i="1"/>
  <c r="Z19" i="1"/>
  <c r="BE19" i="1"/>
  <c r="CD19" i="1"/>
  <c r="F43" i="1"/>
  <c r="Q24" i="1"/>
  <c r="P43" i="1"/>
  <c r="W43" i="1"/>
  <c r="AD43" i="1"/>
  <c r="AK43" i="1"/>
  <c r="CD25" i="1"/>
  <c r="Z25" i="1"/>
  <c r="BO25" i="1"/>
  <c r="Z26" i="1"/>
  <c r="AG26" i="1"/>
  <c r="CC26" i="1"/>
  <c r="AG27" i="1"/>
  <c r="AL27" i="1"/>
  <c r="Z28" i="1"/>
  <c r="BE28" i="1"/>
  <c r="BO28" i="1"/>
  <c r="CC28" i="1"/>
  <c r="AG29" i="1"/>
  <c r="CG29" i="1"/>
  <c r="H30" i="1"/>
  <c r="BV30" i="1"/>
  <c r="CG30" i="1"/>
  <c r="Z31" i="1"/>
  <c r="BE31" i="1"/>
  <c r="CD31" i="1"/>
  <c r="AG32" i="1"/>
  <c r="AL32" i="1"/>
  <c r="Q33" i="1"/>
  <c r="CC34" i="1"/>
  <c r="CD34" i="1"/>
  <c r="Q9" i="1"/>
  <c r="BE9" i="1"/>
  <c r="BE10" i="1"/>
  <c r="BO10" i="1"/>
  <c r="AG12" i="1"/>
  <c r="BE13" i="1"/>
  <c r="BE14" i="1"/>
  <c r="BO14" i="1"/>
  <c r="CA15" i="1"/>
  <c r="AG16" i="1"/>
  <c r="BE17" i="1"/>
  <c r="BE18" i="1"/>
  <c r="BO18" i="1"/>
  <c r="CF25" i="1"/>
  <c r="CD26" i="1"/>
  <c r="I28" i="1"/>
  <c r="BE30" i="1"/>
  <c r="BO30" i="1"/>
  <c r="Q32" i="1"/>
  <c r="BV32" i="1"/>
  <c r="Z33" i="1"/>
  <c r="BO33" i="1"/>
  <c r="Z34" i="1"/>
  <c r="AG34" i="1"/>
  <c r="Z35" i="1"/>
  <c r="BE35" i="1"/>
  <c r="H36" i="1"/>
  <c r="I36" i="1" s="1"/>
  <c r="Z9" i="1"/>
  <c r="CC9" i="1"/>
  <c r="AG10" i="1"/>
  <c r="CC10" i="1"/>
  <c r="Q11" i="1"/>
  <c r="AG11" i="1"/>
  <c r="AL11" i="1"/>
  <c r="CF11" i="1"/>
  <c r="Q12" i="1"/>
  <c r="BV12" i="1"/>
  <c r="CA12" i="1"/>
  <c r="CD13" i="1"/>
  <c r="Z13" i="1"/>
  <c r="BO13" i="1"/>
  <c r="Z14" i="1"/>
  <c r="AG14" i="1"/>
  <c r="CC14" i="1"/>
  <c r="AG15" i="1"/>
  <c r="AL15" i="1"/>
  <c r="CF15" i="1"/>
  <c r="Q16" i="1"/>
  <c r="BV16" i="1"/>
  <c r="CA16" i="1"/>
  <c r="CD17" i="1"/>
  <c r="Z17" i="1"/>
  <c r="BO17" i="1"/>
  <c r="Z18" i="1"/>
  <c r="AG18" i="1"/>
  <c r="CC18" i="1"/>
  <c r="AG19" i="1"/>
  <c r="AL19" i="1"/>
  <c r="CF19" i="1"/>
  <c r="H24" i="1"/>
  <c r="I24" i="1" s="1"/>
  <c r="N43" i="1"/>
  <c r="U43" i="1"/>
  <c r="Y43" i="1"/>
  <c r="AF43" i="1"/>
  <c r="CE43" i="1"/>
  <c r="H25" i="1"/>
  <c r="AL25" i="1"/>
  <c r="BV25" i="1"/>
  <c r="CG25" i="1"/>
  <c r="H26" i="1"/>
  <c r="BV26" i="1"/>
  <c r="CG26" i="1"/>
  <c r="Z27" i="1"/>
  <c r="BE27" i="1"/>
  <c r="AG28" i="1"/>
  <c r="BE29" i="1"/>
  <c r="CC29" i="1"/>
  <c r="CD10" i="1"/>
  <c r="CF13" i="1"/>
  <c r="CD14" i="1"/>
  <c r="CF17" i="1"/>
  <c r="CD18" i="1"/>
  <c r="BO19" i="1"/>
  <c r="AG24" i="1"/>
  <c r="CG24" i="1"/>
  <c r="Q25" i="1"/>
  <c r="BE25" i="1"/>
  <c r="BE26" i="1"/>
  <c r="BO26" i="1"/>
  <c r="I32" i="1"/>
  <c r="I40" i="1"/>
  <c r="CC50" i="1"/>
  <c r="CG53" i="1"/>
  <c r="AG60" i="1"/>
  <c r="CC62" i="1"/>
  <c r="CF65" i="1"/>
  <c r="AN69" i="1"/>
  <c r="BQ79" i="1"/>
  <c r="CC81" i="1"/>
  <c r="CD83" i="1"/>
  <c r="BV86" i="1"/>
  <c r="BE87" i="1"/>
  <c r="BO87" i="1"/>
  <c r="CG87" i="1"/>
  <c r="CC91" i="1"/>
  <c r="AN92" i="1"/>
  <c r="AM92" i="1"/>
  <c r="CF27" i="1"/>
  <c r="BV28" i="1"/>
  <c r="CD29" i="1"/>
  <c r="Z29" i="1"/>
  <c r="BO29" i="1"/>
  <c r="CF30" i="1"/>
  <c r="Z30" i="1"/>
  <c r="AG30" i="1"/>
  <c r="CC30" i="1"/>
  <c r="AG31" i="1"/>
  <c r="AL31" i="1"/>
  <c r="Z32" i="1"/>
  <c r="BE32" i="1"/>
  <c r="BO32" i="1"/>
  <c r="CC32" i="1"/>
  <c r="AG33" i="1"/>
  <c r="CF33" i="1"/>
  <c r="BO34" i="1"/>
  <c r="BO35" i="1"/>
  <c r="BV35" i="1"/>
  <c r="BE37" i="1"/>
  <c r="BO37" i="1"/>
  <c r="BV38" i="1"/>
  <c r="CG38" i="1"/>
  <c r="Z39" i="1"/>
  <c r="BE39" i="1"/>
  <c r="CD39" i="1"/>
  <c r="AG40" i="1"/>
  <c r="AL40" i="1"/>
  <c r="CD41" i="1"/>
  <c r="Z41" i="1"/>
  <c r="Z42" i="1"/>
  <c r="AG42" i="1"/>
  <c r="CC42" i="1"/>
  <c r="C74" i="1"/>
  <c r="G74" i="1"/>
  <c r="N74" i="1"/>
  <c r="AP74" i="1"/>
  <c r="AT74" i="1"/>
  <c r="AX74" i="1"/>
  <c r="BB74" i="1"/>
  <c r="CE74" i="1"/>
  <c r="BV48" i="1"/>
  <c r="AG49" i="1"/>
  <c r="CF49" i="1"/>
  <c r="BO50" i="1"/>
  <c r="CD50" i="1"/>
  <c r="BO51" i="1"/>
  <c r="BV51" i="1"/>
  <c r="BE53" i="1"/>
  <c r="BE54" i="1"/>
  <c r="H55" i="1"/>
  <c r="CF55" i="1"/>
  <c r="BV56" i="1"/>
  <c r="Z57" i="1"/>
  <c r="BO57" i="1"/>
  <c r="CC57" i="1"/>
  <c r="BE58" i="1"/>
  <c r="H59" i="1"/>
  <c r="CF59" i="1"/>
  <c r="BV60" i="1"/>
  <c r="AG61" i="1"/>
  <c r="CF61" i="1"/>
  <c r="BO62" i="1"/>
  <c r="CD62" i="1"/>
  <c r="BO63" i="1"/>
  <c r="BV63" i="1"/>
  <c r="H65" i="1"/>
  <c r="AL65" i="1"/>
  <c r="BV65" i="1"/>
  <c r="CG65" i="1"/>
  <c r="H66" i="1"/>
  <c r="BV66" i="1"/>
  <c r="H67" i="1"/>
  <c r="AG68" i="1"/>
  <c r="CD68" i="1"/>
  <c r="Z69" i="1"/>
  <c r="BE69" i="1"/>
  <c r="CD70" i="1"/>
  <c r="BO70" i="1"/>
  <c r="BV70" i="1"/>
  <c r="Z71" i="1"/>
  <c r="BE73" i="1"/>
  <c r="BG73" i="1" s="1"/>
  <c r="CF73" i="1"/>
  <c r="D109" i="1"/>
  <c r="O109" i="1"/>
  <c r="V109" i="1"/>
  <c r="AC109" i="1"/>
  <c r="AJ109" i="1"/>
  <c r="AO109" i="1"/>
  <c r="AS109" i="1"/>
  <c r="AW109" i="1"/>
  <c r="BA109" i="1"/>
  <c r="BH109" i="1"/>
  <c r="BL109" i="1"/>
  <c r="BS109" i="1"/>
  <c r="CG79" i="1"/>
  <c r="BV80" i="1"/>
  <c r="BV81" i="1"/>
  <c r="Z82" i="1"/>
  <c r="AG82" i="1"/>
  <c r="BE82" i="1"/>
  <c r="CG83" i="1"/>
  <c r="Z86" i="1"/>
  <c r="BE86" i="1"/>
  <c r="BO86" i="1"/>
  <c r="CD86" i="1"/>
  <c r="CC86" i="1"/>
  <c r="H89" i="1"/>
  <c r="J89" i="1" s="1"/>
  <c r="BE92" i="1"/>
  <c r="Z94" i="1"/>
  <c r="BE94" i="1"/>
  <c r="BO94" i="1"/>
  <c r="CD94" i="1"/>
  <c r="CC94" i="1"/>
  <c r="H95" i="1"/>
  <c r="AN95" i="1"/>
  <c r="CF95" i="1"/>
  <c r="CG95" i="1"/>
  <c r="AM96" i="1"/>
  <c r="BO96" i="1"/>
  <c r="BV96" i="1"/>
  <c r="AG97" i="1"/>
  <c r="AN100" i="1"/>
  <c r="AM100" i="1"/>
  <c r="AM104" i="1"/>
  <c r="AG36" i="1"/>
  <c r="Z37" i="1"/>
  <c r="BE38" i="1"/>
  <c r="H39" i="1"/>
  <c r="BV40" i="1"/>
  <c r="AG41" i="1"/>
  <c r="CF41" i="1"/>
  <c r="BO42" i="1"/>
  <c r="CD42" i="1"/>
  <c r="K74" i="1"/>
  <c r="O74" i="1"/>
  <c r="V74" i="1"/>
  <c r="AQ74" i="1"/>
  <c r="AU74" i="1"/>
  <c r="AY74" i="1"/>
  <c r="BC74" i="1"/>
  <c r="BJ74" i="1"/>
  <c r="BN74" i="1"/>
  <c r="Z48" i="1"/>
  <c r="BE48" i="1"/>
  <c r="BO48" i="1"/>
  <c r="H49" i="1"/>
  <c r="BV49" i="1"/>
  <c r="CG49" i="1"/>
  <c r="BV50" i="1"/>
  <c r="Z51" i="1"/>
  <c r="BE51" i="1"/>
  <c r="AG52" i="1"/>
  <c r="Z53" i="1"/>
  <c r="BO53" i="1"/>
  <c r="Z54" i="1"/>
  <c r="AG54" i="1"/>
  <c r="CC54" i="1"/>
  <c r="AG55" i="1"/>
  <c r="Z56" i="1"/>
  <c r="BE56" i="1"/>
  <c r="BO56" i="1"/>
  <c r="AG57" i="1"/>
  <c r="Z58" i="1"/>
  <c r="AG58" i="1"/>
  <c r="CC58" i="1"/>
  <c r="H61" i="1"/>
  <c r="BV61" i="1"/>
  <c r="CG61" i="1"/>
  <c r="BV62" i="1"/>
  <c r="CG62" i="1"/>
  <c r="Z63" i="1"/>
  <c r="BE63" i="1"/>
  <c r="CD63" i="1"/>
  <c r="AG64" i="1"/>
  <c r="AL64" i="1"/>
  <c r="BE65" i="1"/>
  <c r="BE66" i="1"/>
  <c r="AG67" i="1"/>
  <c r="H69" i="1"/>
  <c r="AG69" i="1"/>
  <c r="J70" i="1"/>
  <c r="AN71" i="1"/>
  <c r="H71" i="1"/>
  <c r="BO71" i="1"/>
  <c r="CF72" i="1"/>
  <c r="AB72" i="1"/>
  <c r="BE72" i="1"/>
  <c r="BO72" i="1"/>
  <c r="BP72" i="1" s="1"/>
  <c r="Z73" i="1"/>
  <c r="E109" i="1"/>
  <c r="L109" i="1"/>
  <c r="P109" i="1"/>
  <c r="W109" i="1"/>
  <c r="AD109" i="1"/>
  <c r="AP109" i="1"/>
  <c r="AT109" i="1"/>
  <c r="AX109" i="1"/>
  <c r="BB109" i="1"/>
  <c r="BI109" i="1"/>
  <c r="BM109" i="1"/>
  <c r="BT109" i="1"/>
  <c r="AG79" i="1"/>
  <c r="AL79" i="1"/>
  <c r="AM79" i="1" s="1"/>
  <c r="Z80" i="1"/>
  <c r="BE80" i="1"/>
  <c r="CD80" i="1"/>
  <c r="BE81" i="1"/>
  <c r="CF81" i="1"/>
  <c r="CC82" i="1"/>
  <c r="AG83" i="1"/>
  <c r="AL83" i="1"/>
  <c r="H87" i="1"/>
  <c r="AL88" i="1"/>
  <c r="Z89" i="1"/>
  <c r="BE89" i="1"/>
  <c r="BO89" i="1"/>
  <c r="CD89" i="1"/>
  <c r="H90" i="1"/>
  <c r="BV90" i="1"/>
  <c r="BV91" i="1"/>
  <c r="Z92" i="1"/>
  <c r="AG92" i="1"/>
  <c r="BE95" i="1"/>
  <c r="BO95" i="1"/>
  <c r="H97" i="1"/>
  <c r="J97" i="1" s="1"/>
  <c r="H101" i="1"/>
  <c r="J101" i="1" s="1"/>
  <c r="BE33" i="1"/>
  <c r="BE34" i="1"/>
  <c r="H35" i="1"/>
  <c r="CF35" i="1"/>
  <c r="BV36" i="1"/>
  <c r="CF37" i="1"/>
  <c r="AG37" i="1"/>
  <c r="Z38" i="1"/>
  <c r="AG38" i="1"/>
  <c r="AG39" i="1"/>
  <c r="AL39" i="1"/>
  <c r="CG40" i="1"/>
  <c r="Z40" i="1"/>
  <c r="BE40" i="1"/>
  <c r="BO40" i="1"/>
  <c r="CC40" i="1"/>
  <c r="H41" i="1"/>
  <c r="AL41" i="1"/>
  <c r="BV41" i="1"/>
  <c r="CG41" i="1"/>
  <c r="H42" i="1"/>
  <c r="BV42" i="1"/>
  <c r="CG42" i="1"/>
  <c r="BV47" i="1"/>
  <c r="BE49" i="1"/>
  <c r="BO49" i="1"/>
  <c r="BE50" i="1"/>
  <c r="H51" i="1"/>
  <c r="CF51" i="1"/>
  <c r="BV52" i="1"/>
  <c r="AG53" i="1"/>
  <c r="CF53" i="1"/>
  <c r="BO54" i="1"/>
  <c r="CD54" i="1"/>
  <c r="BO55" i="1"/>
  <c r="BV55" i="1"/>
  <c r="H57" i="1"/>
  <c r="AL57" i="1"/>
  <c r="BV57" i="1"/>
  <c r="CF57" i="1"/>
  <c r="BO58" i="1"/>
  <c r="CD58" i="1"/>
  <c r="BO59" i="1"/>
  <c r="BV59" i="1"/>
  <c r="BE61" i="1"/>
  <c r="BE62" i="1"/>
  <c r="CF63" i="1"/>
  <c r="BV64" i="1"/>
  <c r="Z65" i="1"/>
  <c r="BO65" i="1"/>
  <c r="Z66" i="1"/>
  <c r="AG66" i="1"/>
  <c r="CC66" i="1"/>
  <c r="BO67" i="1"/>
  <c r="Z68" i="1"/>
  <c r="AM68" i="1"/>
  <c r="BV68" i="1"/>
  <c r="CD69" i="1"/>
  <c r="Z70" i="1"/>
  <c r="AG70" i="1"/>
  <c r="AH70" i="1" s="1"/>
  <c r="AM71" i="1"/>
  <c r="H72" i="1"/>
  <c r="AG72" i="1"/>
  <c r="AL72" i="1"/>
  <c r="CF80" i="1"/>
  <c r="CC80" i="1"/>
  <c r="Z81" i="1"/>
  <c r="BO81" i="1"/>
  <c r="H82" i="1"/>
  <c r="AN82" i="1"/>
  <c r="CG82" i="1"/>
  <c r="BV83" i="1"/>
  <c r="AN108" i="1"/>
  <c r="AM108" i="1"/>
  <c r="CC88" i="1"/>
  <c r="Z88" i="1"/>
  <c r="AG88" i="1"/>
  <c r="BE88" i="1"/>
  <c r="CG89" i="1"/>
  <c r="Z90" i="1"/>
  <c r="BE90" i="1"/>
  <c r="BO90" i="1"/>
  <c r="CD90" i="1"/>
  <c r="CG91" i="1"/>
  <c r="BE91" i="1"/>
  <c r="BO91" i="1"/>
  <c r="BO92" i="1"/>
  <c r="BV92" i="1"/>
  <c r="Z93" i="1"/>
  <c r="BE93" i="1"/>
  <c r="BO93" i="1"/>
  <c r="CD93" i="1"/>
  <c r="H94" i="1"/>
  <c r="BV94" i="1"/>
  <c r="BV95" i="1"/>
  <c r="CC96" i="1"/>
  <c r="Z96" i="1"/>
  <c r="AG96" i="1"/>
  <c r="BE96" i="1"/>
  <c r="CG97" i="1"/>
  <c r="Z98" i="1"/>
  <c r="BE98" i="1"/>
  <c r="BO98" i="1"/>
  <c r="CD98" i="1"/>
  <c r="CG99" i="1"/>
  <c r="BE99" i="1"/>
  <c r="BO99" i="1"/>
  <c r="BO100" i="1"/>
  <c r="BV100" i="1"/>
  <c r="CG101" i="1"/>
  <c r="Z102" i="1"/>
  <c r="BE102" i="1"/>
  <c r="BO102" i="1"/>
  <c r="CD102" i="1"/>
  <c r="BE103" i="1"/>
  <c r="CF103" i="1"/>
  <c r="CC104" i="1"/>
  <c r="AG105" i="1"/>
  <c r="AL105" i="1"/>
  <c r="CC106" i="1"/>
  <c r="Z107" i="1"/>
  <c r="AG107" i="1"/>
  <c r="BO107" i="1"/>
  <c r="Q108" i="1"/>
  <c r="Z108" i="1"/>
  <c r="AG108" i="1"/>
  <c r="BE108" i="1"/>
  <c r="CC108" i="1"/>
  <c r="K137" i="1"/>
  <c r="O137" i="1"/>
  <c r="AC137" i="1"/>
  <c r="AJ137" i="1"/>
  <c r="AQ137" i="1"/>
  <c r="AU137" i="1"/>
  <c r="AY137" i="1"/>
  <c r="BC137" i="1"/>
  <c r="BJ137" i="1"/>
  <c r="BN137" i="1"/>
  <c r="BU137" i="1"/>
  <c r="CB137" i="1"/>
  <c r="CG114" i="1"/>
  <c r="H115" i="1"/>
  <c r="BV115" i="1"/>
  <c r="BW115" i="1" s="1"/>
  <c r="CF115" i="1"/>
  <c r="H116" i="1"/>
  <c r="Z116" i="1"/>
  <c r="AG116" i="1"/>
  <c r="CC117" i="1"/>
  <c r="Z117" i="1"/>
  <c r="BE117" i="1"/>
  <c r="R118" i="1"/>
  <c r="AL118" i="1"/>
  <c r="AM118" i="1" s="1"/>
  <c r="CD118" i="1"/>
  <c r="AL119" i="1"/>
  <c r="AN119" i="1" s="1"/>
  <c r="H120" i="1"/>
  <c r="AG120" i="1"/>
  <c r="Z121" i="1"/>
  <c r="AG121" i="1"/>
  <c r="AI121" i="1" s="1"/>
  <c r="H122" i="1"/>
  <c r="BV123" i="1"/>
  <c r="Z124" i="1"/>
  <c r="CC124" i="1"/>
  <c r="BE125" i="1"/>
  <c r="CG125" i="1"/>
  <c r="Z128" i="1"/>
  <c r="BE128" i="1"/>
  <c r="CD128" i="1"/>
  <c r="AG129" i="1"/>
  <c r="AL129" i="1"/>
  <c r="BE130" i="1"/>
  <c r="BO130" i="1"/>
  <c r="BV131" i="1"/>
  <c r="CG131" i="1"/>
  <c r="Z132" i="1"/>
  <c r="BE132" i="1"/>
  <c r="CD132" i="1"/>
  <c r="AG133" i="1"/>
  <c r="AL133" i="1"/>
  <c r="BE134" i="1"/>
  <c r="BO134" i="1"/>
  <c r="BV135" i="1"/>
  <c r="CD135" i="1"/>
  <c r="BO136" i="1"/>
  <c r="BV136" i="1"/>
  <c r="BH178" i="1"/>
  <c r="BL178" i="1"/>
  <c r="BS178" i="1"/>
  <c r="CF142" i="1"/>
  <c r="AG142" i="1"/>
  <c r="Z143" i="1"/>
  <c r="AG143" i="1"/>
  <c r="AG144" i="1"/>
  <c r="AL144" i="1"/>
  <c r="Z145" i="1"/>
  <c r="BE145" i="1"/>
  <c r="BO145" i="1"/>
  <c r="CD145" i="1"/>
  <c r="AL146" i="1"/>
  <c r="BV146" i="1"/>
  <c r="CG146" i="1"/>
  <c r="AN151" i="1"/>
  <c r="CG151" i="1"/>
  <c r="Z99" i="1"/>
  <c r="AG99" i="1"/>
  <c r="Z100" i="1"/>
  <c r="AG100" i="1"/>
  <c r="BE100" i="1"/>
  <c r="CC100" i="1"/>
  <c r="AG101" i="1"/>
  <c r="Z103" i="1"/>
  <c r="AG103" i="1"/>
  <c r="BO103" i="1"/>
  <c r="BV105" i="1"/>
  <c r="AG106" i="1"/>
  <c r="H107" i="1"/>
  <c r="CD107" i="1"/>
  <c r="CG108" i="1"/>
  <c r="AR137" i="1"/>
  <c r="AV137" i="1"/>
  <c r="AZ137" i="1"/>
  <c r="BD137" i="1"/>
  <c r="BR137" i="1"/>
  <c r="BY137" i="1"/>
  <c r="R114" i="1"/>
  <c r="AG114" i="1"/>
  <c r="AN114" i="1"/>
  <c r="BE115" i="1"/>
  <c r="BV116" i="1"/>
  <c r="BO121" i="1"/>
  <c r="R122" i="1"/>
  <c r="AM122" i="1"/>
  <c r="Z123" i="1"/>
  <c r="AA123" i="1" s="1"/>
  <c r="BO123" i="1"/>
  <c r="CD123" i="1"/>
  <c r="AG124" i="1"/>
  <c r="Z125" i="1"/>
  <c r="AG125" i="1"/>
  <c r="H128" i="1"/>
  <c r="CG128" i="1"/>
  <c r="BV129" i="1"/>
  <c r="Z130" i="1"/>
  <c r="BE131" i="1"/>
  <c r="H132" i="1"/>
  <c r="CG132" i="1"/>
  <c r="BV133" i="1"/>
  <c r="Z134" i="1"/>
  <c r="BE135" i="1"/>
  <c r="CG135" i="1"/>
  <c r="Z136" i="1"/>
  <c r="BE136" i="1"/>
  <c r="AF178" i="1"/>
  <c r="BT178" i="1"/>
  <c r="H142" i="1"/>
  <c r="BV142" i="1"/>
  <c r="H143" i="1"/>
  <c r="BO143" i="1"/>
  <c r="CD143" i="1"/>
  <c r="CD147" i="1"/>
  <c r="CF87" i="1"/>
  <c r="Z87" i="1"/>
  <c r="AG87" i="1"/>
  <c r="CG88" i="1"/>
  <c r="BV89" i="1"/>
  <c r="AG90" i="1"/>
  <c r="AL90" i="1"/>
  <c r="H91" i="1"/>
  <c r="H92" i="1"/>
  <c r="AG93" i="1"/>
  <c r="AL93" i="1"/>
  <c r="Z95" i="1"/>
  <c r="AG95" i="1"/>
  <c r="CG96" i="1"/>
  <c r="BV97" i="1"/>
  <c r="AG98" i="1"/>
  <c r="AL98" i="1"/>
  <c r="H99" i="1"/>
  <c r="CG100" i="1"/>
  <c r="BV101" i="1"/>
  <c r="AG102" i="1"/>
  <c r="AL102" i="1"/>
  <c r="H103" i="1"/>
  <c r="BO104" i="1"/>
  <c r="BV104" i="1"/>
  <c r="Z105" i="1"/>
  <c r="BE105" i="1"/>
  <c r="BO105" i="1"/>
  <c r="CD105" i="1"/>
  <c r="H106" i="1"/>
  <c r="BV106" i="1"/>
  <c r="BV107" i="1"/>
  <c r="CF107" i="1"/>
  <c r="H108" i="1"/>
  <c r="F137" i="1"/>
  <c r="T137" i="1"/>
  <c r="X137" i="1"/>
  <c r="AE137" i="1"/>
  <c r="AO137" i="1"/>
  <c r="AS137" i="1"/>
  <c r="AW137" i="1"/>
  <c r="BA137" i="1"/>
  <c r="BH137" i="1"/>
  <c r="BL137" i="1"/>
  <c r="BS137" i="1"/>
  <c r="CG113" i="1"/>
  <c r="BO114" i="1"/>
  <c r="CC115" i="1"/>
  <c r="BE116" i="1"/>
  <c r="BO116" i="1"/>
  <c r="BP116" i="1" s="1"/>
  <c r="BO117" i="1"/>
  <c r="BO118" i="1"/>
  <c r="Z119" i="1"/>
  <c r="AB119" i="1" s="1"/>
  <c r="BE120" i="1"/>
  <c r="BV121" i="1"/>
  <c r="BO122" i="1"/>
  <c r="H124" i="1"/>
  <c r="AL124" i="1"/>
  <c r="BV124" i="1"/>
  <c r="H125" i="1"/>
  <c r="BO125" i="1"/>
  <c r="AG128" i="1"/>
  <c r="AL128" i="1"/>
  <c r="Z129" i="1"/>
  <c r="BE129" i="1"/>
  <c r="BO129" i="1"/>
  <c r="CD129" i="1"/>
  <c r="CF130" i="1"/>
  <c r="AG130" i="1"/>
  <c r="Z131" i="1"/>
  <c r="AG131" i="1"/>
  <c r="AG132" i="1"/>
  <c r="AL132" i="1"/>
  <c r="Z133" i="1"/>
  <c r="BE133" i="1"/>
  <c r="BO133" i="1"/>
  <c r="CD133" i="1"/>
  <c r="CF134" i="1"/>
  <c r="AG134" i="1"/>
  <c r="Z135" i="1"/>
  <c r="AG135" i="1"/>
  <c r="H136" i="1"/>
  <c r="CG136" i="1"/>
  <c r="K178" i="1"/>
  <c r="O178" i="1"/>
  <c r="AJ178" i="1"/>
  <c r="AQ178" i="1"/>
  <c r="AU178" i="1"/>
  <c r="AY178" i="1"/>
  <c r="BC178" i="1"/>
  <c r="CG141" i="1"/>
  <c r="BE142" i="1"/>
  <c r="BO142" i="1"/>
  <c r="BV143" i="1"/>
  <c r="CG143" i="1"/>
  <c r="Z144" i="1"/>
  <c r="Z146" i="1"/>
  <c r="CC146" i="1"/>
  <c r="AN147" i="1"/>
  <c r="CG147" i="1"/>
  <c r="CG150" i="1"/>
  <c r="CD101" i="1"/>
  <c r="AB114" i="1"/>
  <c r="CC116" i="1"/>
  <c r="CC120" i="1"/>
  <c r="BG121" i="1"/>
  <c r="CG121" i="1"/>
  <c r="H144" i="1"/>
  <c r="CG144" i="1"/>
  <c r="BV145" i="1"/>
  <c r="CD151" i="1"/>
  <c r="H147" i="1"/>
  <c r="BO147" i="1"/>
  <c r="CC147" i="1"/>
  <c r="AG148" i="1"/>
  <c r="Z149" i="1"/>
  <c r="BE149" i="1"/>
  <c r="BO149" i="1"/>
  <c r="CD149" i="1"/>
  <c r="H150" i="1"/>
  <c r="AL150" i="1"/>
  <c r="BV150" i="1"/>
  <c r="H151" i="1"/>
  <c r="BO151" i="1"/>
  <c r="CC151" i="1"/>
  <c r="AG152" i="1"/>
  <c r="Z153" i="1"/>
  <c r="BE153" i="1"/>
  <c r="BO153" i="1"/>
  <c r="BP153" i="1" s="1"/>
  <c r="AL154" i="1"/>
  <c r="BO154" i="1"/>
  <c r="CF154" i="1"/>
  <c r="CG155" i="1"/>
  <c r="BO156" i="1"/>
  <c r="CF156" i="1"/>
  <c r="CG157" i="1"/>
  <c r="Z158" i="1"/>
  <c r="BE158" i="1"/>
  <c r="CD158" i="1"/>
  <c r="Z160" i="1"/>
  <c r="BE160" i="1"/>
  <c r="CD160" i="1"/>
  <c r="Z161" i="1"/>
  <c r="AG161" i="1"/>
  <c r="CD161" i="1"/>
  <c r="H162" i="1"/>
  <c r="AL162" i="1"/>
  <c r="BV162" i="1"/>
  <c r="Z163" i="1"/>
  <c r="BV163" i="1"/>
  <c r="CC164" i="1"/>
  <c r="AG165" i="1"/>
  <c r="AL165" i="1"/>
  <c r="BE166" i="1"/>
  <c r="Q169" i="1"/>
  <c r="Z169" i="1"/>
  <c r="AG169" i="1"/>
  <c r="CG169" i="1"/>
  <c r="Q170" i="1"/>
  <c r="Z170" i="1"/>
  <c r="BE170" i="1"/>
  <c r="CD170" i="1"/>
  <c r="Z171" i="1"/>
  <c r="AG171" i="1"/>
  <c r="CD171" i="1"/>
  <c r="H172" i="1"/>
  <c r="AL172" i="1"/>
  <c r="BO172" i="1"/>
  <c r="BV172" i="1"/>
  <c r="Z173" i="1"/>
  <c r="BE173" i="1"/>
  <c r="BO173" i="1"/>
  <c r="CD173" i="1"/>
  <c r="H174" i="1"/>
  <c r="BV174" i="1"/>
  <c r="CD175" i="1"/>
  <c r="H176" i="1"/>
  <c r="BO176" i="1"/>
  <c r="BV176" i="1"/>
  <c r="BE144" i="1"/>
  <c r="CD144" i="1"/>
  <c r="AG145" i="1"/>
  <c r="AL145" i="1"/>
  <c r="BE146" i="1"/>
  <c r="BO146" i="1"/>
  <c r="BV147" i="1"/>
  <c r="BO148" i="1"/>
  <c r="BV148" i="1"/>
  <c r="BE150" i="1"/>
  <c r="BO150" i="1"/>
  <c r="BV151" i="1"/>
  <c r="BO152" i="1"/>
  <c r="BV152" i="1"/>
  <c r="BE154" i="1"/>
  <c r="CG154" i="1"/>
  <c r="H155" i="1"/>
  <c r="BE155" i="1"/>
  <c r="BG155" i="1" s="1"/>
  <c r="BO155" i="1"/>
  <c r="BV155" i="1"/>
  <c r="CF155" i="1"/>
  <c r="BE156" i="1"/>
  <c r="CG156" i="1"/>
  <c r="H157" i="1"/>
  <c r="BV157" i="1"/>
  <c r="CC158" i="1"/>
  <c r="AG159" i="1"/>
  <c r="AL159" i="1"/>
  <c r="BO160" i="1"/>
  <c r="CC160" i="1"/>
  <c r="BE162" i="1"/>
  <c r="BE163" i="1"/>
  <c r="BO163" i="1"/>
  <c r="CC163" i="1"/>
  <c r="AG164" i="1"/>
  <c r="AL164" i="1"/>
  <c r="CF164" i="1"/>
  <c r="BV165" i="1"/>
  <c r="Z166" i="1"/>
  <c r="BO166" i="1"/>
  <c r="CG170" i="1"/>
  <c r="BO170" i="1"/>
  <c r="Q171" i="1"/>
  <c r="BE172" i="1"/>
  <c r="CG173" i="1"/>
  <c r="Z174" i="1"/>
  <c r="BE174" i="1"/>
  <c r="CD174" i="1"/>
  <c r="CC174" i="1"/>
  <c r="AN175" i="1"/>
  <c r="AG177" i="1"/>
  <c r="M231" i="1"/>
  <c r="W231" i="1"/>
  <c r="H185" i="1"/>
  <c r="J185" i="1" s="1"/>
  <c r="AN220" i="1"/>
  <c r="AM220" i="1"/>
  <c r="AB154" i="1"/>
  <c r="CF160" i="1"/>
  <c r="CF166" i="1"/>
  <c r="CF170" i="1"/>
  <c r="CF174" i="1"/>
  <c r="CG174" i="1"/>
  <c r="Z147" i="1"/>
  <c r="AG147" i="1"/>
  <c r="H148" i="1"/>
  <c r="CG148" i="1"/>
  <c r="BV149" i="1"/>
  <c r="AG150" i="1"/>
  <c r="Z151" i="1"/>
  <c r="AG151" i="1"/>
  <c r="H152" i="1"/>
  <c r="CG152" i="1"/>
  <c r="BV153" i="1"/>
  <c r="AG154" i="1"/>
  <c r="S155" i="1"/>
  <c r="Z155" i="1"/>
  <c r="CC155" i="1"/>
  <c r="AG156" i="1"/>
  <c r="AN156" i="1"/>
  <c r="Z157" i="1"/>
  <c r="AG157" i="1"/>
  <c r="BO158" i="1"/>
  <c r="BV158" i="1"/>
  <c r="Z159" i="1"/>
  <c r="BE159" i="1"/>
  <c r="BO159" i="1"/>
  <c r="CD159" i="1"/>
  <c r="BV160" i="1"/>
  <c r="BE161" i="1"/>
  <c r="BO161" i="1"/>
  <c r="AG162" i="1"/>
  <c r="CG162" i="1"/>
  <c r="CG163" i="1"/>
  <c r="Z164" i="1"/>
  <c r="BE164" i="1"/>
  <c r="AL166" i="1"/>
  <c r="BV166" i="1"/>
  <c r="BE169" i="1"/>
  <c r="BO169" i="1"/>
  <c r="CD169" i="1"/>
  <c r="BV170" i="1"/>
  <c r="BE171" i="1"/>
  <c r="BO171" i="1"/>
  <c r="AG172" i="1"/>
  <c r="CG172" i="1"/>
  <c r="BV173" i="1"/>
  <c r="AN216" i="1"/>
  <c r="AM216" i="1"/>
  <c r="AN228" i="1"/>
  <c r="AM228" i="1"/>
  <c r="AK231" i="1"/>
  <c r="BY231" i="1"/>
  <c r="CA231" i="1" s="1"/>
  <c r="Z183" i="1"/>
  <c r="AG183" i="1"/>
  <c r="CC183" i="1"/>
  <c r="CG185" i="1"/>
  <c r="BV186" i="1"/>
  <c r="Z187" i="1"/>
  <c r="AG187" i="1"/>
  <c r="CC187" i="1"/>
  <c r="AG189" i="1"/>
  <c r="Z190" i="1"/>
  <c r="BE190" i="1"/>
  <c r="CD191" i="1"/>
  <c r="H192" i="1"/>
  <c r="AG192" i="1"/>
  <c r="S193" i="1"/>
  <c r="BV193" i="1"/>
  <c r="CF194" i="1"/>
  <c r="AG195" i="1"/>
  <c r="BO196" i="1"/>
  <c r="BE197" i="1"/>
  <c r="BV199" i="1"/>
  <c r="Z200" i="1"/>
  <c r="AB200" i="1" s="1"/>
  <c r="BV201" i="1"/>
  <c r="H202" i="1"/>
  <c r="BE202" i="1"/>
  <c r="H203" i="1"/>
  <c r="Z203" i="1"/>
  <c r="BE203" i="1"/>
  <c r="H205" i="1"/>
  <c r="CG205" i="1"/>
  <c r="Z206" i="1"/>
  <c r="AG206" i="1"/>
  <c r="BE206" i="1"/>
  <c r="BV207" i="1"/>
  <c r="CC210" i="1"/>
  <c r="AG210" i="1"/>
  <c r="BV211" i="1"/>
  <c r="CD211" i="1"/>
  <c r="Z212" i="1"/>
  <c r="AG212" i="1"/>
  <c r="BE212" i="1"/>
  <c r="Z213" i="1"/>
  <c r="BE213" i="1"/>
  <c r="BO213" i="1"/>
  <c r="H214" i="1"/>
  <c r="BV214" i="1"/>
  <c r="BE215" i="1"/>
  <c r="BO215" i="1"/>
  <c r="H216" i="1"/>
  <c r="Z218" i="1"/>
  <c r="BE218" i="1"/>
  <c r="BO218" i="1"/>
  <c r="BE219" i="1"/>
  <c r="BO219" i="1"/>
  <c r="H220" i="1"/>
  <c r="CD222" i="1"/>
  <c r="CG223" i="1"/>
  <c r="CF224" i="1"/>
  <c r="CD227" i="1"/>
  <c r="CD241" i="1"/>
  <c r="BO174" i="1"/>
  <c r="Z175" i="1"/>
  <c r="AG175" i="1"/>
  <c r="CC175" i="1"/>
  <c r="AG176" i="1"/>
  <c r="CG176" i="1"/>
  <c r="BV177" i="1"/>
  <c r="C231" i="1"/>
  <c r="G231" i="1"/>
  <c r="Z182" i="1"/>
  <c r="AE231" i="1"/>
  <c r="R183" i="1"/>
  <c r="CD183" i="1"/>
  <c r="H184" i="1"/>
  <c r="AG184" i="1"/>
  <c r="AL184" i="1"/>
  <c r="CG184" i="1"/>
  <c r="AG185" i="1"/>
  <c r="AL185" i="1"/>
  <c r="Z186" i="1"/>
  <c r="BE186" i="1"/>
  <c r="CD186" i="1"/>
  <c r="R187" i="1"/>
  <c r="CD187" i="1"/>
  <c r="H188" i="1"/>
  <c r="AG188" i="1"/>
  <c r="S189" i="1"/>
  <c r="BV189" i="1"/>
  <c r="BO190" i="1"/>
  <c r="BV191" i="1"/>
  <c r="CG191" i="1"/>
  <c r="R192" i="1"/>
  <c r="AL192" i="1"/>
  <c r="BO192" i="1"/>
  <c r="BV192" i="1"/>
  <c r="Z193" i="1"/>
  <c r="BE193" i="1"/>
  <c r="BO193" i="1"/>
  <c r="CD193" i="1"/>
  <c r="H194" i="1"/>
  <c r="AG194" i="1"/>
  <c r="AL194" i="1"/>
  <c r="S195" i="1"/>
  <c r="CG196" i="1"/>
  <c r="BE196" i="1"/>
  <c r="H197" i="1"/>
  <c r="Z197" i="1"/>
  <c r="AG197" i="1"/>
  <c r="Z198" i="1"/>
  <c r="BO199" i="1"/>
  <c r="BE201" i="1"/>
  <c r="BO201" i="1"/>
  <c r="Z202" i="1"/>
  <c r="AG202" i="1"/>
  <c r="CG203" i="1"/>
  <c r="AG204" i="1"/>
  <c r="AL204" i="1"/>
  <c r="S205" i="1"/>
  <c r="CF207" i="1"/>
  <c r="Z207" i="1"/>
  <c r="BE207" i="1"/>
  <c r="BO207" i="1"/>
  <c r="CC207" i="1"/>
  <c r="H210" i="1"/>
  <c r="BV210" i="1"/>
  <c r="BE211" i="1"/>
  <c r="BO211" i="1"/>
  <c r="H212" i="1"/>
  <c r="CG213" i="1"/>
  <c r="Z214" i="1"/>
  <c r="BE214" i="1"/>
  <c r="BO214" i="1"/>
  <c r="CD214" i="1"/>
  <c r="CF215" i="1"/>
  <c r="Z215" i="1"/>
  <c r="AG215" i="1"/>
  <c r="AG217" i="1"/>
  <c r="AL217" i="1"/>
  <c r="CC218" i="1"/>
  <c r="CF219" i="1"/>
  <c r="Z219" i="1"/>
  <c r="AG219" i="1"/>
  <c r="AG221" i="1"/>
  <c r="AL221" i="1"/>
  <c r="CC222" i="1"/>
  <c r="Z223" i="1"/>
  <c r="AG223" i="1"/>
  <c r="CC223" i="1"/>
  <c r="Z224" i="1"/>
  <c r="AM224" i="1"/>
  <c r="BO224" i="1"/>
  <c r="BV224" i="1"/>
  <c r="Z225" i="1"/>
  <c r="BE225" i="1"/>
  <c r="BO225" i="1"/>
  <c r="CC225" i="1"/>
  <c r="H226" i="1"/>
  <c r="BV226" i="1"/>
  <c r="BV227" i="1"/>
  <c r="H228" i="1"/>
  <c r="CF228" i="1"/>
  <c r="BV229" i="1"/>
  <c r="AG230" i="1"/>
  <c r="M302" i="1"/>
  <c r="T302" i="1"/>
  <c r="X302" i="1"/>
  <c r="AL235" i="1"/>
  <c r="AN235" i="1" s="1"/>
  <c r="AM236" i="1"/>
  <c r="BO236" i="1"/>
  <c r="BV236" i="1"/>
  <c r="H237" i="1"/>
  <c r="CG237" i="1"/>
  <c r="Z238" i="1"/>
  <c r="BE238" i="1"/>
  <c r="BO238" i="1"/>
  <c r="BV239" i="1"/>
  <c r="AL244" i="1"/>
  <c r="I195" i="1"/>
  <c r="CC201" i="1"/>
  <c r="CF222" i="1"/>
  <c r="H223" i="1"/>
  <c r="AG224" i="1"/>
  <c r="BE224" i="1"/>
  <c r="CG225" i="1"/>
  <c r="Z226" i="1"/>
  <c r="BE226" i="1"/>
  <c r="BO226" i="1"/>
  <c r="BE227" i="1"/>
  <c r="BO227" i="1"/>
  <c r="Z229" i="1"/>
  <c r="BE229" i="1"/>
  <c r="BO229" i="1"/>
  <c r="CC229" i="1"/>
  <c r="H230" i="1"/>
  <c r="BV230" i="1"/>
  <c r="CG235" i="1"/>
  <c r="AO302" i="1"/>
  <c r="AS302" i="1"/>
  <c r="AW302" i="1"/>
  <c r="BA302" i="1"/>
  <c r="BH302" i="1"/>
  <c r="BL302" i="1"/>
  <c r="CC236" i="1"/>
  <c r="Z236" i="1"/>
  <c r="AG236" i="1"/>
  <c r="BE236" i="1"/>
  <c r="AG237" i="1"/>
  <c r="AL237" i="1"/>
  <c r="AN270" i="1"/>
  <c r="AN274" i="1"/>
  <c r="AM274" i="1"/>
  <c r="H175" i="1"/>
  <c r="BV175" i="1"/>
  <c r="BE176" i="1"/>
  <c r="CG177" i="1"/>
  <c r="E231" i="1"/>
  <c r="AC231" i="1"/>
  <c r="AL182" i="1"/>
  <c r="BE183" i="1"/>
  <c r="BO183" i="1"/>
  <c r="Z184" i="1"/>
  <c r="BE184" i="1"/>
  <c r="CD184" i="1"/>
  <c r="Z185" i="1"/>
  <c r="BE185" i="1"/>
  <c r="BO185" i="1"/>
  <c r="CD185" i="1"/>
  <c r="H186" i="1"/>
  <c r="AG186" i="1"/>
  <c r="AL186" i="1"/>
  <c r="CF186" i="1"/>
  <c r="BE187" i="1"/>
  <c r="BO187" i="1"/>
  <c r="Z188" i="1"/>
  <c r="BE188" i="1"/>
  <c r="CG189" i="1"/>
  <c r="S190" i="1"/>
  <c r="BV190" i="1"/>
  <c r="CG190" i="1"/>
  <c r="H191" i="1"/>
  <c r="S191" i="1"/>
  <c r="Z191" i="1"/>
  <c r="AG191" i="1"/>
  <c r="CC192" i="1"/>
  <c r="Z192" i="1"/>
  <c r="CG192" i="1"/>
  <c r="AG193" i="1"/>
  <c r="AL193" i="1"/>
  <c r="Z194" i="1"/>
  <c r="BE194" i="1"/>
  <c r="CD194" i="1"/>
  <c r="BE195" i="1"/>
  <c r="BO195" i="1"/>
  <c r="H196" i="1"/>
  <c r="AG196" i="1"/>
  <c r="BV197" i="1"/>
  <c r="H198" i="1"/>
  <c r="I198" i="1" s="1"/>
  <c r="BO198" i="1"/>
  <c r="BV198" i="1"/>
  <c r="AL199" i="1"/>
  <c r="AN199" i="1" s="1"/>
  <c r="R200" i="1"/>
  <c r="AG200" i="1"/>
  <c r="AL200" i="1"/>
  <c r="H201" i="1"/>
  <c r="AG201" i="1"/>
  <c r="BV202" i="1"/>
  <c r="CF202" i="1"/>
  <c r="BO203" i="1"/>
  <c r="BV203" i="1"/>
  <c r="CF204" i="1"/>
  <c r="Z204" i="1"/>
  <c r="BE204" i="1"/>
  <c r="BO204" i="1"/>
  <c r="CD204" i="1"/>
  <c r="Z205" i="1"/>
  <c r="BE205" i="1"/>
  <c r="BO205" i="1"/>
  <c r="H206" i="1"/>
  <c r="AM206" i="1"/>
  <c r="BO206" i="1"/>
  <c r="BV206" i="1"/>
  <c r="CF206" i="1"/>
  <c r="AG207" i="1"/>
  <c r="AL207" i="1"/>
  <c r="H211" i="1"/>
  <c r="AM212" i="1"/>
  <c r="BO212" i="1"/>
  <c r="BV212" i="1"/>
  <c r="CF212" i="1"/>
  <c r="BV213" i="1"/>
  <c r="AG214" i="1"/>
  <c r="AL214" i="1"/>
  <c r="BV215" i="1"/>
  <c r="Z216" i="1"/>
  <c r="AG216" i="1"/>
  <c r="BE216" i="1"/>
  <c r="Z217" i="1"/>
  <c r="BE217" i="1"/>
  <c r="BO217" i="1"/>
  <c r="CC217" i="1"/>
  <c r="H218" i="1"/>
  <c r="BV218" i="1"/>
  <c r="BV219" i="1"/>
  <c r="Z220" i="1"/>
  <c r="AG220" i="1"/>
  <c r="BE220" i="1"/>
  <c r="Z221" i="1"/>
  <c r="BE221" i="1"/>
  <c r="BO221" i="1"/>
  <c r="CC221" i="1"/>
  <c r="H222" i="1"/>
  <c r="BV222" i="1"/>
  <c r="CG222" i="1"/>
  <c r="BV223" i="1"/>
  <c r="H224" i="1"/>
  <c r="AG225" i="1"/>
  <c r="AL225" i="1"/>
  <c r="CC226" i="1"/>
  <c r="Z227" i="1"/>
  <c r="AG227" i="1"/>
  <c r="BO228" i="1"/>
  <c r="BV228" i="1"/>
  <c r="CG229" i="1"/>
  <c r="Z230" i="1"/>
  <c r="BE230" i="1"/>
  <c r="BO230" i="1"/>
  <c r="CD230" i="1"/>
  <c r="CD235" i="1"/>
  <c r="H236" i="1"/>
  <c r="BO237" i="1"/>
  <c r="BV237" i="1"/>
  <c r="AG238" i="1"/>
  <c r="AL238" i="1"/>
  <c r="BO239" i="1"/>
  <c r="I244" i="1"/>
  <c r="J244" i="1"/>
  <c r="I246" i="1"/>
  <c r="CF263" i="1"/>
  <c r="AG277" i="1"/>
  <c r="AL277" i="1"/>
  <c r="AM277" i="1" s="1"/>
  <c r="BV278" i="1"/>
  <c r="S279" i="1"/>
  <c r="Z282" i="1"/>
  <c r="BE282" i="1"/>
  <c r="BO282" i="1"/>
  <c r="CC283" i="1"/>
  <c r="H285" i="1"/>
  <c r="BE239" i="1"/>
  <c r="CF240" i="1"/>
  <c r="Z240" i="1"/>
  <c r="CC240" i="1"/>
  <c r="CC241" i="1"/>
  <c r="R241" i="1"/>
  <c r="BE243" i="1"/>
  <c r="BV244" i="1"/>
  <c r="CG244" i="1"/>
  <c r="Z245" i="1"/>
  <c r="BE245" i="1"/>
  <c r="AG246" i="1"/>
  <c r="CD249" i="1"/>
  <c r="Z249" i="1"/>
  <c r="BO249" i="1"/>
  <c r="Z250" i="1"/>
  <c r="AG250" i="1"/>
  <c r="AG251" i="1"/>
  <c r="Z252" i="1"/>
  <c r="BE252" i="1"/>
  <c r="BO252" i="1"/>
  <c r="H253" i="1"/>
  <c r="AL253" i="1"/>
  <c r="BV253" i="1"/>
  <c r="H254" i="1"/>
  <c r="BO254" i="1"/>
  <c r="BO255" i="1"/>
  <c r="BV255" i="1"/>
  <c r="BE257" i="1"/>
  <c r="BO257" i="1"/>
  <c r="BE258" i="1"/>
  <c r="H259" i="1"/>
  <c r="Z261" i="1"/>
  <c r="BE261" i="1"/>
  <c r="CC262" i="1"/>
  <c r="CC265" i="1"/>
  <c r="CD266" i="1"/>
  <c r="AM266" i="1"/>
  <c r="BO266" i="1"/>
  <c r="AG267" i="1"/>
  <c r="CG267" i="1"/>
  <c r="Z268" i="1"/>
  <c r="BE268" i="1"/>
  <c r="BO268" i="1"/>
  <c r="CD268" i="1"/>
  <c r="Z269" i="1"/>
  <c r="AG269" i="1"/>
  <c r="BO269" i="1"/>
  <c r="CG269" i="1"/>
  <c r="H270" i="1"/>
  <c r="CG270" i="1"/>
  <c r="BV271" i="1"/>
  <c r="AG272" i="1"/>
  <c r="BV273" i="1"/>
  <c r="Z274" i="1"/>
  <c r="AG274" i="1"/>
  <c r="BE274" i="1"/>
  <c r="CD278" i="1"/>
  <c r="BG279" i="1"/>
  <c r="CD279" i="1"/>
  <c r="AA285" i="1"/>
  <c r="AB285" i="1"/>
  <c r="AN306" i="1"/>
  <c r="AM306" i="1"/>
  <c r="CD240" i="1"/>
  <c r="H241" i="1"/>
  <c r="AL241" i="1"/>
  <c r="AN241" i="1" s="1"/>
  <c r="BO241" i="1"/>
  <c r="Z242" i="1"/>
  <c r="AA242" i="1" s="1"/>
  <c r="Z243" i="1"/>
  <c r="BO243" i="1"/>
  <c r="BP243" i="1" s="1"/>
  <c r="H245" i="1"/>
  <c r="CF245" i="1"/>
  <c r="BV246" i="1"/>
  <c r="AG249" i="1"/>
  <c r="CF249" i="1"/>
  <c r="BO250" i="1"/>
  <c r="BO251" i="1"/>
  <c r="BV251" i="1"/>
  <c r="BE253" i="1"/>
  <c r="BO253" i="1"/>
  <c r="BV254" i="1"/>
  <c r="CG254" i="1"/>
  <c r="Z255" i="1"/>
  <c r="BE255" i="1"/>
  <c r="CD255" i="1"/>
  <c r="AG256" i="1"/>
  <c r="AL256" i="1"/>
  <c r="Z257" i="1"/>
  <c r="Z258" i="1"/>
  <c r="AG258" i="1"/>
  <c r="CC259" i="1"/>
  <c r="AG259" i="1"/>
  <c r="AL259" i="1"/>
  <c r="Z260" i="1"/>
  <c r="AB260" i="1" s="1"/>
  <c r="BE260" i="1"/>
  <c r="BO260" i="1"/>
  <c r="BQ260" i="1" s="1"/>
  <c r="CD260" i="1"/>
  <c r="AG261" i="1"/>
  <c r="CG261" i="1"/>
  <c r="H262" i="1"/>
  <c r="I262" i="1" s="1"/>
  <c r="BO262" i="1"/>
  <c r="BV262" i="1"/>
  <c r="BV263" i="1"/>
  <c r="BX263" i="1" s="1"/>
  <c r="CC264" i="1"/>
  <c r="AG264" i="1"/>
  <c r="AL264" i="1"/>
  <c r="AM264" i="1" s="1"/>
  <c r="Z266" i="1"/>
  <c r="AB266" i="1" s="1"/>
  <c r="Z267" i="1"/>
  <c r="AB267" i="1" s="1"/>
  <c r="H269" i="1"/>
  <c r="CC269" i="1"/>
  <c r="BO270" i="1"/>
  <c r="BV270" i="1"/>
  <c r="Z271" i="1"/>
  <c r="BE271" i="1"/>
  <c r="BO271" i="1"/>
  <c r="CD271" i="1"/>
  <c r="H272" i="1"/>
  <c r="BV272" i="1"/>
  <c r="BE273" i="1"/>
  <c r="CF273" i="1"/>
  <c r="CC274" i="1"/>
  <c r="AG275" i="1"/>
  <c r="BE277" i="1"/>
  <c r="BO277" i="1"/>
  <c r="BQ277" i="1" s="1"/>
  <c r="CC278" i="1"/>
  <c r="Z279" i="1"/>
  <c r="AG279" i="1"/>
  <c r="AI279" i="1" s="1"/>
  <c r="CC279" i="1"/>
  <c r="H281" i="1"/>
  <c r="H283" i="1"/>
  <c r="AN284" i="1"/>
  <c r="BV240" i="1"/>
  <c r="CG240" i="1"/>
  <c r="BO242" i="1"/>
  <c r="BQ242" i="1" s="1"/>
  <c r="H243" i="1"/>
  <c r="AG243" i="1"/>
  <c r="Z244" i="1"/>
  <c r="AG245" i="1"/>
  <c r="AL245" i="1"/>
  <c r="CG246" i="1"/>
  <c r="Z246" i="1"/>
  <c r="BE246" i="1"/>
  <c r="BO246" i="1"/>
  <c r="CC246" i="1"/>
  <c r="H249" i="1"/>
  <c r="BV249" i="1"/>
  <c r="H250" i="1"/>
  <c r="BV250" i="1"/>
  <c r="CG250" i="1"/>
  <c r="Z251" i="1"/>
  <c r="BE251" i="1"/>
  <c r="CD251" i="1"/>
  <c r="AG252" i="1"/>
  <c r="AL252" i="1"/>
  <c r="Z253" i="1"/>
  <c r="CC253" i="1"/>
  <c r="BE254" i="1"/>
  <c r="CF255" i="1"/>
  <c r="BV256" i="1"/>
  <c r="AG257" i="1"/>
  <c r="H258" i="1"/>
  <c r="BO258" i="1"/>
  <c r="CD258" i="1"/>
  <c r="AN263" i="1"/>
  <c r="H263" i="1"/>
  <c r="BO263" i="1"/>
  <c r="H264" i="1"/>
  <c r="Z265" i="1"/>
  <c r="BE265" i="1"/>
  <c r="BV265" i="1"/>
  <c r="CF265" i="1"/>
  <c r="BV267" i="1"/>
  <c r="CC268" i="1"/>
  <c r="AG268" i="1"/>
  <c r="AL268" i="1"/>
  <c r="BV269" i="1"/>
  <c r="Z270" i="1"/>
  <c r="AG270" i="1"/>
  <c r="BE270" i="1"/>
  <c r="CG271" i="1"/>
  <c r="Z272" i="1"/>
  <c r="BE272" i="1"/>
  <c r="BO272" i="1"/>
  <c r="CD272" i="1"/>
  <c r="Z273" i="1"/>
  <c r="AG273" i="1"/>
  <c r="BO273" i="1"/>
  <c r="CG273" i="1"/>
  <c r="H274" i="1"/>
  <c r="BO274" i="1"/>
  <c r="CG274" i="1"/>
  <c r="BV275" i="1"/>
  <c r="S276" i="1"/>
  <c r="Z276" i="1"/>
  <c r="CG277" i="1"/>
  <c r="H278" i="1"/>
  <c r="AG278" i="1"/>
  <c r="AL278" i="1"/>
  <c r="BX284" i="1"/>
  <c r="AN288" i="1"/>
  <c r="AM288" i="1"/>
  <c r="AG280" i="1"/>
  <c r="AH280" i="1" s="1"/>
  <c r="BE280" i="1"/>
  <c r="BF280" i="1" s="1"/>
  <c r="BO281" i="1"/>
  <c r="BQ281" i="1" s="1"/>
  <c r="H282" i="1"/>
  <c r="AG282" i="1"/>
  <c r="BO283" i="1"/>
  <c r="H284" i="1"/>
  <c r="CG285" i="1"/>
  <c r="H286" i="1"/>
  <c r="AG286" i="1"/>
  <c r="AL286" i="1"/>
  <c r="S287" i="1"/>
  <c r="H288" i="1"/>
  <c r="BE289" i="1"/>
  <c r="BO289" i="1"/>
  <c r="CD289" i="1"/>
  <c r="H290" i="1"/>
  <c r="AL290" i="1"/>
  <c r="BV290" i="1"/>
  <c r="H291" i="1"/>
  <c r="BV291" i="1"/>
  <c r="CG291" i="1"/>
  <c r="Z294" i="1"/>
  <c r="BE294" i="1"/>
  <c r="CD294" i="1"/>
  <c r="H296" i="1"/>
  <c r="BV296" i="1"/>
  <c r="BO298" i="1"/>
  <c r="BV298" i="1"/>
  <c r="Z299" i="1"/>
  <c r="AB299" i="1" s="1"/>
  <c r="BV299" i="1"/>
  <c r="AG300" i="1"/>
  <c r="AL300" i="1"/>
  <c r="H301" i="1"/>
  <c r="I301" i="1" s="1"/>
  <c r="N353" i="1"/>
  <c r="BK353" i="1"/>
  <c r="Z307" i="1"/>
  <c r="BO307" i="1"/>
  <c r="BQ307" i="1" s="1"/>
  <c r="H308" i="1"/>
  <c r="J308" i="1" s="1"/>
  <c r="Z310" i="1"/>
  <c r="BE310" i="1"/>
  <c r="BF310" i="1" s="1"/>
  <c r="AB311" i="1"/>
  <c r="H312" i="1"/>
  <c r="AG312" i="1"/>
  <c r="CF312" i="1"/>
  <c r="CD316" i="1"/>
  <c r="Z316" i="1"/>
  <c r="BO316" i="1"/>
  <c r="AN331" i="1"/>
  <c r="AM331" i="1"/>
  <c r="S301" i="1"/>
  <c r="BV301" i="1"/>
  <c r="CD301" i="1"/>
  <c r="BE308" i="1"/>
  <c r="H309" i="1"/>
  <c r="Z309" i="1"/>
  <c r="BV309" i="1"/>
  <c r="AG311" i="1"/>
  <c r="AL311" i="1"/>
  <c r="BV312" i="1"/>
  <c r="CG312" i="1"/>
  <c r="H313" i="1"/>
  <c r="I313" i="1" s="1"/>
  <c r="BV313" i="1"/>
  <c r="CG313" i="1"/>
  <c r="BO314" i="1"/>
  <c r="Z315" i="1"/>
  <c r="AB315" i="1" s="1"/>
  <c r="AN315" i="1"/>
  <c r="H320" i="1"/>
  <c r="J320" i="1" s="1"/>
  <c r="BV320" i="1"/>
  <c r="CD321" i="1"/>
  <c r="BE321" i="1"/>
  <c r="BG321" i="1" s="1"/>
  <c r="Z286" i="1"/>
  <c r="BE286" i="1"/>
  <c r="BO286" i="1"/>
  <c r="BP286" i="1" s="1"/>
  <c r="CD286" i="1"/>
  <c r="CG287" i="1"/>
  <c r="BE287" i="1"/>
  <c r="BG287" i="1" s="1"/>
  <c r="BO288" i="1"/>
  <c r="BV288" i="1"/>
  <c r="BX288" i="1" s="1"/>
  <c r="Z289" i="1"/>
  <c r="AB289" i="1" s="1"/>
  <c r="CD290" i="1"/>
  <c r="Z290" i="1"/>
  <c r="BO290" i="1"/>
  <c r="Z291" i="1"/>
  <c r="AG291" i="1"/>
  <c r="CC291" i="1"/>
  <c r="AG294" i="1"/>
  <c r="CG294" i="1"/>
  <c r="BV295" i="1"/>
  <c r="Z297" i="1"/>
  <c r="BE297" i="1"/>
  <c r="AG299" i="1"/>
  <c r="AM299" i="1"/>
  <c r="BG301" i="1"/>
  <c r="R310" i="1"/>
  <c r="AH310" i="1"/>
  <c r="BG313" i="1"/>
  <c r="AN335" i="1"/>
  <c r="AM335" i="1"/>
  <c r="CC280" i="1"/>
  <c r="BO280" i="1"/>
  <c r="BV280" i="1"/>
  <c r="Z281" i="1"/>
  <c r="AA281" i="1" s="1"/>
  <c r="CF282" i="1"/>
  <c r="CD282" i="1"/>
  <c r="BV283" i="1"/>
  <c r="R284" i="1"/>
  <c r="Z284" i="1"/>
  <c r="AB284" i="1" s="1"/>
  <c r="BE285" i="1"/>
  <c r="BO285" i="1"/>
  <c r="BQ285" i="1" s="1"/>
  <c r="CC286" i="1"/>
  <c r="Z287" i="1"/>
  <c r="AG287" i="1"/>
  <c r="AI287" i="1" s="1"/>
  <c r="R288" i="1"/>
  <c r="Z288" i="1"/>
  <c r="AB288" i="1" s="1"/>
  <c r="BV289" i="1"/>
  <c r="AG290" i="1"/>
  <c r="CF290" i="1"/>
  <c r="CD291" i="1"/>
  <c r="H294" i="1"/>
  <c r="BO294" i="1"/>
  <c r="BV294" i="1"/>
  <c r="Z295" i="1"/>
  <c r="BE295" i="1"/>
  <c r="BO295" i="1"/>
  <c r="CD295" i="1"/>
  <c r="Z296" i="1"/>
  <c r="AG296" i="1"/>
  <c r="AG297" i="1"/>
  <c r="BO297" i="1"/>
  <c r="CC300" i="1"/>
  <c r="Z301" i="1"/>
  <c r="AG301" i="1"/>
  <c r="AI301" i="1" s="1"/>
  <c r="BO301" i="1"/>
  <c r="F353" i="1"/>
  <c r="AE353" i="1"/>
  <c r="AQ353" i="1"/>
  <c r="AU353" i="1"/>
  <c r="AY353" i="1"/>
  <c r="BC353" i="1"/>
  <c r="BJ353" i="1"/>
  <c r="BN353" i="1"/>
  <c r="AG308" i="1"/>
  <c r="BO310" i="1"/>
  <c r="BV310" i="1"/>
  <c r="BE311" i="1"/>
  <c r="BO311" i="1"/>
  <c r="BQ311" i="1" s="1"/>
  <c r="Z312" i="1"/>
  <c r="BO312" i="1"/>
  <c r="Z313" i="1"/>
  <c r="AG313" i="1"/>
  <c r="AI313" i="1" s="1"/>
  <c r="CC313" i="1"/>
  <c r="R314" i="1"/>
  <c r="CD314" i="1"/>
  <c r="BE316" i="1"/>
  <c r="CD317" i="1"/>
  <c r="AB323" i="1"/>
  <c r="R335" i="1"/>
  <c r="CC335" i="1"/>
  <c r="CD339" i="1"/>
  <c r="CC340" i="1"/>
  <c r="R341" i="1"/>
  <c r="AH341" i="1"/>
  <c r="CC352" i="1"/>
  <c r="BO323" i="1"/>
  <c r="BQ323" i="1" s="1"/>
  <c r="AL324" i="1"/>
  <c r="CF324" i="1"/>
  <c r="Z325" i="1"/>
  <c r="CC325" i="1"/>
  <c r="R326" i="1"/>
  <c r="AG326" i="1"/>
  <c r="AH326" i="1" s="1"/>
  <c r="BE328" i="1"/>
  <c r="BG328" i="1" s="1"/>
  <c r="H331" i="1"/>
  <c r="AG332" i="1"/>
  <c r="BE333" i="1"/>
  <c r="BE334" i="1"/>
  <c r="BG334" i="1" s="1"/>
  <c r="Z337" i="1"/>
  <c r="BE337" i="1"/>
  <c r="BO337" i="1"/>
  <c r="BP337" i="1" s="1"/>
  <c r="CD337" i="1"/>
  <c r="CC339" i="1"/>
  <c r="AG339" i="1"/>
  <c r="CD340" i="1"/>
  <c r="AL341" i="1"/>
  <c r="BO341" i="1"/>
  <c r="BV341" i="1"/>
  <c r="Z342" i="1"/>
  <c r="AB342" i="1" s="1"/>
  <c r="CF342" i="1"/>
  <c r="BE343" i="1"/>
  <c r="BV343" i="1"/>
  <c r="CG343" i="1"/>
  <c r="H344" i="1"/>
  <c r="BO344" i="1"/>
  <c r="BV344" i="1"/>
  <c r="CF346" i="1"/>
  <c r="AG346" i="1"/>
  <c r="Z347" i="1"/>
  <c r="CC347" i="1"/>
  <c r="H349" i="1"/>
  <c r="AN350" i="1"/>
  <c r="CF350" i="1"/>
  <c r="H351" i="1"/>
  <c r="J351" i="1" s="1"/>
  <c r="AL351" i="1"/>
  <c r="CF351" i="1"/>
  <c r="BO352" i="1"/>
  <c r="CD352" i="1"/>
  <c r="H316" i="1"/>
  <c r="AL316" i="1"/>
  <c r="CF316" i="1"/>
  <c r="Z317" i="1"/>
  <c r="CC317" i="1"/>
  <c r="R318" i="1"/>
  <c r="AG318" i="1"/>
  <c r="AH318" i="1" s="1"/>
  <c r="AL318" i="1"/>
  <c r="CG319" i="1"/>
  <c r="Z319" i="1"/>
  <c r="AB319" i="1" s="1"/>
  <c r="BV319" i="1"/>
  <c r="BW319" i="1" s="1"/>
  <c r="CD320" i="1"/>
  <c r="Z320" i="1"/>
  <c r="BO320" i="1"/>
  <c r="CF321" i="1"/>
  <c r="Z321" i="1"/>
  <c r="AG321" i="1"/>
  <c r="AI321" i="1" s="1"/>
  <c r="CC321" i="1"/>
  <c r="R322" i="1"/>
  <c r="AL322" i="1"/>
  <c r="AM322" i="1" s="1"/>
  <c r="CD322" i="1"/>
  <c r="AL323" i="1"/>
  <c r="AN323" i="1" s="1"/>
  <c r="BE324" i="1"/>
  <c r="CG324" i="1"/>
  <c r="H325" i="1"/>
  <c r="CD325" i="1"/>
  <c r="BE327" i="1"/>
  <c r="BO327" i="1"/>
  <c r="BQ327" i="1" s="1"/>
  <c r="CD327" i="1"/>
  <c r="Z328" i="1"/>
  <c r="AG328" i="1"/>
  <c r="AI328" i="1" s="1"/>
  <c r="BO328" i="1"/>
  <c r="CD331" i="1"/>
  <c r="CC333" i="1"/>
  <c r="Z334" i="1"/>
  <c r="AG334" i="1"/>
  <c r="AI334" i="1" s="1"/>
  <c r="BO334" i="1"/>
  <c r="CG334" i="1"/>
  <c r="Z336" i="1"/>
  <c r="BE336" i="1"/>
  <c r="BO336" i="1"/>
  <c r="BQ336" i="1" s="1"/>
  <c r="CC337" i="1"/>
  <c r="Z338" i="1"/>
  <c r="H339" i="1"/>
  <c r="J339" i="1" s="1"/>
  <c r="BO339" i="1"/>
  <c r="H340" i="1"/>
  <c r="BV340" i="1"/>
  <c r="BE341" i="1"/>
  <c r="BF341" i="1" s="1"/>
  <c r="BV342" i="1"/>
  <c r="BW342" i="1" s="1"/>
  <c r="BO343" i="1"/>
  <c r="CD343" i="1"/>
  <c r="AG345" i="1"/>
  <c r="AI345" i="1" s="1"/>
  <c r="H346" i="1"/>
  <c r="BV346" i="1"/>
  <c r="BW346" i="1" s="1"/>
  <c r="AG347" i="1"/>
  <c r="Z348" i="1"/>
  <c r="CC348" i="1"/>
  <c r="AL349" i="1"/>
  <c r="AM349" i="1" s="1"/>
  <c r="BE351" i="1"/>
  <c r="CG351" i="1"/>
  <c r="BV352" i="1"/>
  <c r="CG352" i="1"/>
  <c r="BO317" i="1"/>
  <c r="BO318" i="1"/>
  <c r="BV318" i="1"/>
  <c r="BE319" i="1"/>
  <c r="BO319" i="1"/>
  <c r="BQ319" i="1" s="1"/>
  <c r="AG320" i="1"/>
  <c r="CF320" i="1"/>
  <c r="H322" i="1"/>
  <c r="Z324" i="1"/>
  <c r="BO324" i="1"/>
  <c r="BV325" i="1"/>
  <c r="CG325" i="1"/>
  <c r="Z326" i="1"/>
  <c r="BE326" i="1"/>
  <c r="BO326" i="1"/>
  <c r="BP326" i="1" s="1"/>
  <c r="AG327" i="1"/>
  <c r="AI327" i="1" s="1"/>
  <c r="H328" i="1"/>
  <c r="BO331" i="1"/>
  <c r="BV331" i="1"/>
  <c r="BX331" i="1" s="1"/>
  <c r="Z332" i="1"/>
  <c r="AB332" i="1" s="1"/>
  <c r="AG333" i="1"/>
  <c r="AL333" i="1"/>
  <c r="H334" i="1"/>
  <c r="CD335" i="1"/>
  <c r="BO335" i="1"/>
  <c r="CG336" i="1"/>
  <c r="H337" i="1"/>
  <c r="AG337" i="1"/>
  <c r="R339" i="1"/>
  <c r="BE339" i="1"/>
  <c r="BF339" i="1" s="1"/>
  <c r="BO340" i="1"/>
  <c r="BE342" i="1"/>
  <c r="BO342" i="1"/>
  <c r="AG343" i="1"/>
  <c r="AL343" i="1"/>
  <c r="Z344" i="1"/>
  <c r="AG344" i="1"/>
  <c r="AI344" i="1" s="1"/>
  <c r="BE346" i="1"/>
  <c r="CF347" i="1"/>
  <c r="BO348" i="1"/>
  <c r="CD348" i="1"/>
  <c r="Z350" i="1"/>
  <c r="BE350" i="1"/>
  <c r="BO350" i="1"/>
  <c r="BQ350" i="1" s="1"/>
  <c r="Z351" i="1"/>
  <c r="BO351" i="1"/>
  <c r="AB9" i="1"/>
  <c r="AA9" i="1"/>
  <c r="S10" i="1"/>
  <c r="R10" i="1"/>
  <c r="AI10" i="1"/>
  <c r="AH10" i="1"/>
  <c r="S11" i="1"/>
  <c r="R11" i="1"/>
  <c r="AI11" i="1"/>
  <c r="AH11" i="1"/>
  <c r="AN11" i="1"/>
  <c r="AM11" i="1"/>
  <c r="S12" i="1"/>
  <c r="R12" i="1"/>
  <c r="BX12" i="1"/>
  <c r="BW12" i="1"/>
  <c r="AB13" i="1"/>
  <c r="AA13" i="1"/>
  <c r="BQ13" i="1"/>
  <c r="BP13" i="1"/>
  <c r="S14" i="1"/>
  <c r="R14" i="1"/>
  <c r="AA14" i="1"/>
  <c r="AB14" i="1"/>
  <c r="AI14" i="1"/>
  <c r="AH14" i="1"/>
  <c r="S15" i="1"/>
  <c r="R15" i="1"/>
  <c r="AI15" i="1"/>
  <c r="AH15" i="1"/>
  <c r="AN15" i="1"/>
  <c r="AM15" i="1"/>
  <c r="S16" i="1"/>
  <c r="R16" i="1"/>
  <c r="BX16" i="1"/>
  <c r="BW16" i="1"/>
  <c r="AB17" i="1"/>
  <c r="AA17" i="1"/>
  <c r="BQ17" i="1"/>
  <c r="BP17" i="1"/>
  <c r="S18" i="1"/>
  <c r="R18" i="1"/>
  <c r="AA18" i="1"/>
  <c r="AB18" i="1"/>
  <c r="AI18" i="1"/>
  <c r="AH18" i="1"/>
  <c r="S19" i="1"/>
  <c r="R19" i="1"/>
  <c r="AI19" i="1"/>
  <c r="AH19" i="1"/>
  <c r="AN19" i="1"/>
  <c r="AM19" i="1"/>
  <c r="CG43" i="1"/>
  <c r="J25" i="1"/>
  <c r="I25" i="1"/>
  <c r="AN25" i="1"/>
  <c r="AM25" i="1"/>
  <c r="BX25" i="1"/>
  <c r="BW25" i="1"/>
  <c r="J26" i="1"/>
  <c r="I26" i="1"/>
  <c r="BW26" i="1"/>
  <c r="BX26" i="1"/>
  <c r="AB27" i="1"/>
  <c r="AA27" i="1"/>
  <c r="BG27" i="1"/>
  <c r="BF27" i="1"/>
  <c r="AI28" i="1"/>
  <c r="AH28" i="1"/>
  <c r="AN28" i="1"/>
  <c r="AM28" i="1"/>
  <c r="R29" i="1"/>
  <c r="S29" i="1"/>
  <c r="BF29" i="1"/>
  <c r="BG29" i="1"/>
  <c r="BG30" i="1"/>
  <c r="BF30" i="1"/>
  <c r="BQ30" i="1"/>
  <c r="BP30" i="1"/>
  <c r="S32" i="1"/>
  <c r="R32" i="1"/>
  <c r="BX32" i="1"/>
  <c r="BW32" i="1"/>
  <c r="AB33" i="1"/>
  <c r="AA33" i="1"/>
  <c r="BQ33" i="1"/>
  <c r="BP33" i="1"/>
  <c r="S34" i="1"/>
  <c r="R34" i="1"/>
  <c r="AA34" i="1"/>
  <c r="AB34" i="1"/>
  <c r="AI34" i="1"/>
  <c r="AH34" i="1"/>
  <c r="S35" i="1"/>
  <c r="R35" i="1"/>
  <c r="AI35" i="1"/>
  <c r="AH35" i="1"/>
  <c r="AN35" i="1"/>
  <c r="AM35" i="1"/>
  <c r="AB36" i="1"/>
  <c r="AA36" i="1"/>
  <c r="BG36" i="1"/>
  <c r="BF36" i="1"/>
  <c r="BQ36" i="1"/>
  <c r="BP36" i="1"/>
  <c r="J37" i="1"/>
  <c r="I37" i="1"/>
  <c r="AN37" i="1"/>
  <c r="AM37" i="1"/>
  <c r="BX37" i="1"/>
  <c r="BW37" i="1"/>
  <c r="J38" i="1"/>
  <c r="I38" i="1"/>
  <c r="BQ38" i="1"/>
  <c r="BP38" i="1"/>
  <c r="BP39" i="1"/>
  <c r="BQ39" i="1"/>
  <c r="BX39" i="1"/>
  <c r="BW39" i="1"/>
  <c r="R41" i="1"/>
  <c r="S41" i="1"/>
  <c r="BF41" i="1"/>
  <c r="BG41" i="1"/>
  <c r="BQ41" i="1"/>
  <c r="BP41" i="1"/>
  <c r="BG42" i="1"/>
  <c r="BF42" i="1"/>
  <c r="J74" i="1"/>
  <c r="AB47" i="1"/>
  <c r="AA47" i="1"/>
  <c r="AI48" i="1"/>
  <c r="AH48" i="1"/>
  <c r="AN48" i="1"/>
  <c r="AM48" i="1"/>
  <c r="AB49" i="1"/>
  <c r="AA49" i="1"/>
  <c r="S50" i="1"/>
  <c r="R50" i="1"/>
  <c r="AA50" i="1"/>
  <c r="AB50" i="1"/>
  <c r="AI50" i="1"/>
  <c r="AH50" i="1"/>
  <c r="S51" i="1"/>
  <c r="R51" i="1"/>
  <c r="AI51" i="1"/>
  <c r="AH51" i="1"/>
  <c r="AN51" i="1"/>
  <c r="AM51" i="1"/>
  <c r="AB52" i="1"/>
  <c r="AA52" i="1"/>
  <c r="BG52" i="1"/>
  <c r="BF52" i="1"/>
  <c r="BQ52" i="1"/>
  <c r="BP52" i="1"/>
  <c r="J53" i="1"/>
  <c r="I53" i="1"/>
  <c r="AN53" i="1"/>
  <c r="AM53" i="1"/>
  <c r="BX53" i="1"/>
  <c r="BW53" i="1"/>
  <c r="J54" i="1"/>
  <c r="I54" i="1"/>
  <c r="BW54" i="1"/>
  <c r="BX54" i="1"/>
  <c r="AB55" i="1"/>
  <c r="AA55" i="1"/>
  <c r="BG55" i="1"/>
  <c r="BF55" i="1"/>
  <c r="AI56" i="1"/>
  <c r="AH56" i="1"/>
  <c r="AN56" i="1"/>
  <c r="AM56" i="1"/>
  <c r="R57" i="1"/>
  <c r="S57" i="1"/>
  <c r="BF57" i="1"/>
  <c r="BG57" i="1"/>
  <c r="J58" i="1"/>
  <c r="I58" i="1"/>
  <c r="BW58" i="1"/>
  <c r="BX58" i="1"/>
  <c r="AB59" i="1"/>
  <c r="AA59" i="1"/>
  <c r="BG59" i="1"/>
  <c r="BF59" i="1"/>
  <c r="AI60" i="1"/>
  <c r="AH60" i="1"/>
  <c r="AN60" i="1"/>
  <c r="AM60" i="1"/>
  <c r="AB61" i="1"/>
  <c r="AA61" i="1"/>
  <c r="BQ61" i="1"/>
  <c r="BP61" i="1"/>
  <c r="S62" i="1"/>
  <c r="R62" i="1"/>
  <c r="AA62" i="1"/>
  <c r="AB62" i="1"/>
  <c r="AI62" i="1"/>
  <c r="AH62" i="1"/>
  <c r="S63" i="1"/>
  <c r="R63" i="1"/>
  <c r="AI63" i="1"/>
  <c r="AH63" i="1"/>
  <c r="AN63" i="1"/>
  <c r="AM63" i="1"/>
  <c r="AB64" i="1"/>
  <c r="AA64" i="1"/>
  <c r="BG64" i="1"/>
  <c r="BF64" i="1"/>
  <c r="BQ64" i="1"/>
  <c r="BP64" i="1"/>
  <c r="AH65" i="1"/>
  <c r="AI65" i="1"/>
  <c r="BQ66" i="1"/>
  <c r="BP66" i="1"/>
  <c r="BF67" i="1"/>
  <c r="BG67" i="1"/>
  <c r="BG68" i="1"/>
  <c r="BF68" i="1"/>
  <c r="R69" i="1"/>
  <c r="S69" i="1"/>
  <c r="BP69" i="1"/>
  <c r="BQ69" i="1"/>
  <c r="BX69" i="1"/>
  <c r="BW69" i="1"/>
  <c r="BX73" i="1"/>
  <c r="BW73" i="1"/>
  <c r="AI80" i="1"/>
  <c r="AH80" i="1"/>
  <c r="AH9" i="1"/>
  <c r="AG20" i="1"/>
  <c r="AI9" i="1"/>
  <c r="CF20" i="1"/>
  <c r="J11" i="1"/>
  <c r="I11" i="1"/>
  <c r="BP11" i="1"/>
  <c r="BQ11" i="1"/>
  <c r="BX11" i="1"/>
  <c r="BW11" i="1"/>
  <c r="AB12" i="1"/>
  <c r="AA12" i="1"/>
  <c r="BG12" i="1"/>
  <c r="BF12" i="1"/>
  <c r="BQ12" i="1"/>
  <c r="BP12" i="1"/>
  <c r="AH13" i="1"/>
  <c r="AI13" i="1"/>
  <c r="J15" i="1"/>
  <c r="I15" i="1"/>
  <c r="BP15" i="1"/>
  <c r="BQ15" i="1"/>
  <c r="BX15" i="1"/>
  <c r="BW15" i="1"/>
  <c r="AB16" i="1"/>
  <c r="AA16" i="1"/>
  <c r="BG16" i="1"/>
  <c r="BF16" i="1"/>
  <c r="BQ16" i="1"/>
  <c r="BP16" i="1"/>
  <c r="AH17" i="1"/>
  <c r="AI17" i="1"/>
  <c r="J19" i="1"/>
  <c r="I19" i="1"/>
  <c r="BP19" i="1"/>
  <c r="BQ19" i="1"/>
  <c r="BX19" i="1"/>
  <c r="BW19" i="1"/>
  <c r="AG43" i="1"/>
  <c r="AI24" i="1"/>
  <c r="AH24" i="1"/>
  <c r="R25" i="1"/>
  <c r="S25" i="1"/>
  <c r="BF25" i="1"/>
  <c r="BG25" i="1"/>
  <c r="BG26" i="1"/>
  <c r="BF26" i="1"/>
  <c r="BQ26" i="1"/>
  <c r="BP26" i="1"/>
  <c r="S28" i="1"/>
  <c r="R28" i="1"/>
  <c r="BX28" i="1"/>
  <c r="BW28" i="1"/>
  <c r="AB29" i="1"/>
  <c r="AA29" i="1"/>
  <c r="BQ29" i="1"/>
  <c r="BP29" i="1"/>
  <c r="S30" i="1"/>
  <c r="R30" i="1"/>
  <c r="AA30" i="1"/>
  <c r="AB30" i="1"/>
  <c r="AI30" i="1"/>
  <c r="AH30" i="1"/>
  <c r="S31" i="1"/>
  <c r="R31" i="1"/>
  <c r="AI31" i="1"/>
  <c r="AH31" i="1"/>
  <c r="AN31" i="1"/>
  <c r="AM31" i="1"/>
  <c r="AB32" i="1"/>
  <c r="AA32" i="1"/>
  <c r="BG32" i="1"/>
  <c r="BF32" i="1"/>
  <c r="BQ32" i="1"/>
  <c r="BP32" i="1"/>
  <c r="AH33" i="1"/>
  <c r="AI33" i="1"/>
  <c r="BQ34" i="1"/>
  <c r="BP34" i="1"/>
  <c r="BP35" i="1"/>
  <c r="BQ35" i="1"/>
  <c r="BX35" i="1"/>
  <c r="BW35" i="1"/>
  <c r="R37" i="1"/>
  <c r="S37" i="1"/>
  <c r="BF37" i="1"/>
  <c r="BG37" i="1"/>
  <c r="BQ37" i="1"/>
  <c r="BP37" i="1"/>
  <c r="BW38" i="1"/>
  <c r="BX38" i="1"/>
  <c r="AB39" i="1"/>
  <c r="AA39" i="1"/>
  <c r="BG39" i="1"/>
  <c r="BF39" i="1"/>
  <c r="AI40" i="1"/>
  <c r="AH40" i="1"/>
  <c r="AN40" i="1"/>
  <c r="AM40" i="1"/>
  <c r="AB41" i="1"/>
  <c r="AA41" i="1"/>
  <c r="S42" i="1"/>
  <c r="R42" i="1"/>
  <c r="AA42" i="1"/>
  <c r="AB42" i="1"/>
  <c r="AI42" i="1"/>
  <c r="AH42" i="1"/>
  <c r="S48" i="1"/>
  <c r="R48" i="1"/>
  <c r="BX48" i="1"/>
  <c r="BW48" i="1"/>
  <c r="AH49" i="1"/>
  <c r="AI49" i="1"/>
  <c r="BQ50" i="1"/>
  <c r="BP50" i="1"/>
  <c r="BP51" i="1"/>
  <c r="BQ51" i="1"/>
  <c r="BX51" i="1"/>
  <c r="BW51" i="1"/>
  <c r="R53" i="1"/>
  <c r="S53" i="1"/>
  <c r="BF53" i="1"/>
  <c r="BG53" i="1"/>
  <c r="BG54" i="1"/>
  <c r="BF54" i="1"/>
  <c r="J55" i="1"/>
  <c r="I55" i="1"/>
  <c r="S56" i="1"/>
  <c r="R56" i="1"/>
  <c r="BX56" i="1"/>
  <c r="BW56" i="1"/>
  <c r="AB57" i="1"/>
  <c r="AA57" i="1"/>
  <c r="BQ57" i="1"/>
  <c r="BP57" i="1"/>
  <c r="BG58" i="1"/>
  <c r="BF58" i="1"/>
  <c r="J59" i="1"/>
  <c r="I59" i="1"/>
  <c r="S60" i="1"/>
  <c r="R60" i="1"/>
  <c r="BX60" i="1"/>
  <c r="BW60" i="1"/>
  <c r="AH61" i="1"/>
  <c r="AI61" i="1"/>
  <c r="BQ62" i="1"/>
  <c r="BP62" i="1"/>
  <c r="BP63" i="1"/>
  <c r="BQ63" i="1"/>
  <c r="BX63" i="1"/>
  <c r="BW63" i="1"/>
  <c r="J65" i="1"/>
  <c r="I65" i="1"/>
  <c r="AN65" i="1"/>
  <c r="AM65" i="1"/>
  <c r="BX65" i="1"/>
  <c r="BW65" i="1"/>
  <c r="J66" i="1"/>
  <c r="I66" i="1"/>
  <c r="BW66" i="1"/>
  <c r="BX66" i="1"/>
  <c r="J67" i="1"/>
  <c r="I67" i="1"/>
  <c r="AI68" i="1"/>
  <c r="AH68" i="1"/>
  <c r="AB69" i="1"/>
  <c r="AA69" i="1"/>
  <c r="BG69" i="1"/>
  <c r="BF69" i="1"/>
  <c r="BQ70" i="1"/>
  <c r="BP70" i="1"/>
  <c r="BX70" i="1"/>
  <c r="BW70" i="1"/>
  <c r="J9" i="1"/>
  <c r="I9" i="1"/>
  <c r="AL20" i="1"/>
  <c r="AN9" i="1"/>
  <c r="AM9" i="1"/>
  <c r="BX9" i="1"/>
  <c r="BW9" i="1"/>
  <c r="AB11" i="1"/>
  <c r="AA11" i="1"/>
  <c r="BG11" i="1"/>
  <c r="BF11" i="1"/>
  <c r="J13" i="1"/>
  <c r="I13" i="1"/>
  <c r="AN13" i="1"/>
  <c r="AM13" i="1"/>
  <c r="BX13" i="1"/>
  <c r="BW13" i="1"/>
  <c r="J14" i="1"/>
  <c r="I14" i="1"/>
  <c r="BW14" i="1"/>
  <c r="BX14" i="1"/>
  <c r="AB15" i="1"/>
  <c r="AA15" i="1"/>
  <c r="BG15" i="1"/>
  <c r="BF15" i="1"/>
  <c r="J17" i="1"/>
  <c r="I17" i="1"/>
  <c r="AN17" i="1"/>
  <c r="AM17" i="1"/>
  <c r="BX17" i="1"/>
  <c r="BW17" i="1"/>
  <c r="J18" i="1"/>
  <c r="I18" i="1"/>
  <c r="BW18" i="1"/>
  <c r="BX18" i="1"/>
  <c r="AB19" i="1"/>
  <c r="AA19" i="1"/>
  <c r="BG19" i="1"/>
  <c r="BF19" i="1"/>
  <c r="J43" i="1"/>
  <c r="Q43" i="1"/>
  <c r="S24" i="1"/>
  <c r="R24" i="1"/>
  <c r="CA43" i="1"/>
  <c r="AB25" i="1"/>
  <c r="AA25" i="1"/>
  <c r="BQ25" i="1"/>
  <c r="BP25" i="1"/>
  <c r="S26" i="1"/>
  <c r="R26" i="1"/>
  <c r="AA26" i="1"/>
  <c r="AB26" i="1"/>
  <c r="AI26" i="1"/>
  <c r="AH26" i="1"/>
  <c r="S27" i="1"/>
  <c r="R27" i="1"/>
  <c r="AI27" i="1"/>
  <c r="AH27" i="1"/>
  <c r="AN27" i="1"/>
  <c r="AM27" i="1"/>
  <c r="AB28" i="1"/>
  <c r="AA28" i="1"/>
  <c r="BG28" i="1"/>
  <c r="BF28" i="1"/>
  <c r="BQ28" i="1"/>
  <c r="BP28" i="1"/>
  <c r="AH29" i="1"/>
  <c r="AI29" i="1"/>
  <c r="J31" i="1"/>
  <c r="I31" i="1"/>
  <c r="BP31" i="1"/>
  <c r="BQ31" i="1"/>
  <c r="BX31" i="1"/>
  <c r="BW31" i="1"/>
  <c r="J33" i="1"/>
  <c r="I33" i="1"/>
  <c r="AN33" i="1"/>
  <c r="AM33" i="1"/>
  <c r="BX33" i="1"/>
  <c r="BW33" i="1"/>
  <c r="J34" i="1"/>
  <c r="I34" i="1"/>
  <c r="BW34" i="1"/>
  <c r="BX34" i="1"/>
  <c r="AB35" i="1"/>
  <c r="AA35" i="1"/>
  <c r="BG35" i="1"/>
  <c r="BF35" i="1"/>
  <c r="AI36" i="1"/>
  <c r="AH36" i="1"/>
  <c r="AN36" i="1"/>
  <c r="AM36" i="1"/>
  <c r="AB37" i="1"/>
  <c r="AA37" i="1"/>
  <c r="BG38" i="1"/>
  <c r="BF38" i="1"/>
  <c r="J39" i="1"/>
  <c r="I39" i="1"/>
  <c r="S40" i="1"/>
  <c r="R40" i="1"/>
  <c r="BX40" i="1"/>
  <c r="BW40" i="1"/>
  <c r="AH41" i="1"/>
  <c r="AI41" i="1"/>
  <c r="BQ42" i="1"/>
  <c r="BP42" i="1"/>
  <c r="AN47" i="1"/>
  <c r="AM47" i="1"/>
  <c r="AB48" i="1"/>
  <c r="AA48" i="1"/>
  <c r="BG48" i="1"/>
  <c r="BF48" i="1"/>
  <c r="BQ48" i="1"/>
  <c r="BP48" i="1"/>
  <c r="J49" i="1"/>
  <c r="I49" i="1"/>
  <c r="AN49" i="1"/>
  <c r="AM49" i="1"/>
  <c r="BX49" i="1"/>
  <c r="BW49" i="1"/>
  <c r="J50" i="1"/>
  <c r="I50" i="1"/>
  <c r="BW50" i="1"/>
  <c r="BX50" i="1"/>
  <c r="AB51" i="1"/>
  <c r="AA51" i="1"/>
  <c r="BG51" i="1"/>
  <c r="BF51" i="1"/>
  <c r="AI52" i="1"/>
  <c r="AH52" i="1"/>
  <c r="AN52" i="1"/>
  <c r="AM52" i="1"/>
  <c r="AB53" i="1"/>
  <c r="AA53" i="1"/>
  <c r="BQ53" i="1"/>
  <c r="BP53" i="1"/>
  <c r="S54" i="1"/>
  <c r="R54" i="1"/>
  <c r="AA54" i="1"/>
  <c r="AB54" i="1"/>
  <c r="AI54" i="1"/>
  <c r="AH54" i="1"/>
  <c r="S55" i="1"/>
  <c r="R55" i="1"/>
  <c r="AI55" i="1"/>
  <c r="AH55" i="1"/>
  <c r="AN55" i="1"/>
  <c r="AM55" i="1"/>
  <c r="AB56" i="1"/>
  <c r="AA56" i="1"/>
  <c r="BG56" i="1"/>
  <c r="BF56" i="1"/>
  <c r="BQ56" i="1"/>
  <c r="BP56" i="1"/>
  <c r="AH57" i="1"/>
  <c r="AI57" i="1"/>
  <c r="S58" i="1"/>
  <c r="R58" i="1"/>
  <c r="AA58" i="1"/>
  <c r="AB58" i="1"/>
  <c r="AI58" i="1"/>
  <c r="AH58" i="1"/>
  <c r="S59" i="1"/>
  <c r="R59" i="1"/>
  <c r="AI59" i="1"/>
  <c r="AH59" i="1"/>
  <c r="AN59" i="1"/>
  <c r="AM59" i="1"/>
  <c r="AB60" i="1"/>
  <c r="AA60" i="1"/>
  <c r="BG60" i="1"/>
  <c r="BF60" i="1"/>
  <c r="BQ60" i="1"/>
  <c r="BP60" i="1"/>
  <c r="J61" i="1"/>
  <c r="I61" i="1"/>
  <c r="AN61" i="1"/>
  <c r="AM61" i="1"/>
  <c r="BX61" i="1"/>
  <c r="BW61" i="1"/>
  <c r="J62" i="1"/>
  <c r="I62" i="1"/>
  <c r="BW62" i="1"/>
  <c r="BX62" i="1"/>
  <c r="AB63" i="1"/>
  <c r="AA63" i="1"/>
  <c r="BG63" i="1"/>
  <c r="BF63" i="1"/>
  <c r="AI64" i="1"/>
  <c r="AH64" i="1"/>
  <c r="AN64" i="1"/>
  <c r="AM64" i="1"/>
  <c r="R65" i="1"/>
  <c r="S65" i="1"/>
  <c r="BF65" i="1"/>
  <c r="BG65" i="1"/>
  <c r="BG66" i="1"/>
  <c r="BF66" i="1"/>
  <c r="S67" i="1"/>
  <c r="R67" i="1"/>
  <c r="AH67" i="1"/>
  <c r="AI67" i="1"/>
  <c r="S68" i="1"/>
  <c r="R68" i="1"/>
  <c r="AI69" i="1"/>
  <c r="AH69" i="1"/>
  <c r="J71" i="1"/>
  <c r="I71" i="1"/>
  <c r="BQ71" i="1"/>
  <c r="BP71" i="1"/>
  <c r="BG72" i="1"/>
  <c r="BF72" i="1"/>
  <c r="AB73" i="1"/>
  <c r="AA73" i="1"/>
  <c r="S80" i="1"/>
  <c r="R80" i="1"/>
  <c r="BG80" i="1"/>
  <c r="BF80" i="1"/>
  <c r="I20" i="1"/>
  <c r="R9" i="1"/>
  <c r="Q20" i="1"/>
  <c r="S9" i="1"/>
  <c r="BF9" i="1"/>
  <c r="BE20" i="1"/>
  <c r="BG9" i="1"/>
  <c r="CC20" i="1"/>
  <c r="BG10" i="1"/>
  <c r="BF10" i="1"/>
  <c r="BQ10" i="1"/>
  <c r="BP10" i="1"/>
  <c r="AI12" i="1"/>
  <c r="AH12" i="1"/>
  <c r="AN12" i="1"/>
  <c r="AM12" i="1"/>
  <c r="R13" i="1"/>
  <c r="S13" i="1"/>
  <c r="BF13" i="1"/>
  <c r="BG13" i="1"/>
  <c r="BG14" i="1"/>
  <c r="BF14" i="1"/>
  <c r="BQ14" i="1"/>
  <c r="BP14" i="1"/>
  <c r="AI16" i="1"/>
  <c r="AH16" i="1"/>
  <c r="AN16" i="1"/>
  <c r="AM16" i="1"/>
  <c r="R17" i="1"/>
  <c r="S17" i="1"/>
  <c r="BF17" i="1"/>
  <c r="BG17" i="1"/>
  <c r="BG18" i="1"/>
  <c r="BF18" i="1"/>
  <c r="BQ18" i="1"/>
  <c r="BP18" i="1"/>
  <c r="BE43" i="1"/>
  <c r="BG24" i="1"/>
  <c r="BF24" i="1"/>
  <c r="BO43" i="1"/>
  <c r="BQ24" i="1"/>
  <c r="BP24" i="1"/>
  <c r="AH25" i="1"/>
  <c r="AI25" i="1"/>
  <c r="J27" i="1"/>
  <c r="I27" i="1"/>
  <c r="BP27" i="1"/>
  <c r="BQ27" i="1"/>
  <c r="BX27" i="1"/>
  <c r="BW27" i="1"/>
  <c r="J29" i="1"/>
  <c r="I29" i="1"/>
  <c r="AN29" i="1"/>
  <c r="AM29" i="1"/>
  <c r="BX29" i="1"/>
  <c r="BW29" i="1"/>
  <c r="J30" i="1"/>
  <c r="I30" i="1"/>
  <c r="BW30" i="1"/>
  <c r="BX30" i="1"/>
  <c r="AB31" i="1"/>
  <c r="AA31" i="1"/>
  <c r="BG31" i="1"/>
  <c r="BF31" i="1"/>
  <c r="AI32" i="1"/>
  <c r="AH32" i="1"/>
  <c r="AN32" i="1"/>
  <c r="AM32" i="1"/>
  <c r="R33" i="1"/>
  <c r="S33" i="1"/>
  <c r="BF33" i="1"/>
  <c r="BG33" i="1"/>
  <c r="BG34" i="1"/>
  <c r="BF34" i="1"/>
  <c r="J35" i="1"/>
  <c r="I35" i="1"/>
  <c r="S36" i="1"/>
  <c r="R36" i="1"/>
  <c r="BX36" i="1"/>
  <c r="BW36" i="1"/>
  <c r="AH37" i="1"/>
  <c r="AI37" i="1"/>
  <c r="S38" i="1"/>
  <c r="R38" i="1"/>
  <c r="AA38" i="1"/>
  <c r="AB38" i="1"/>
  <c r="AI38" i="1"/>
  <c r="AH38" i="1"/>
  <c r="S39" i="1"/>
  <c r="R39" i="1"/>
  <c r="AI39" i="1"/>
  <c r="AH39" i="1"/>
  <c r="AN39" i="1"/>
  <c r="AM39" i="1"/>
  <c r="AB40" i="1"/>
  <c r="AA40" i="1"/>
  <c r="BG40" i="1"/>
  <c r="BF40" i="1"/>
  <c r="BQ40" i="1"/>
  <c r="BP40" i="1"/>
  <c r="J41" i="1"/>
  <c r="I41" i="1"/>
  <c r="AN41" i="1"/>
  <c r="AM41" i="1"/>
  <c r="BX41" i="1"/>
  <c r="BW41" i="1"/>
  <c r="J42" i="1"/>
  <c r="I42" i="1"/>
  <c r="BW42" i="1"/>
  <c r="BX42" i="1"/>
  <c r="BX47" i="1"/>
  <c r="BW47" i="1"/>
  <c r="R49" i="1"/>
  <c r="S49" i="1"/>
  <c r="BF49" i="1"/>
  <c r="BG49" i="1"/>
  <c r="BQ49" i="1"/>
  <c r="BP49" i="1"/>
  <c r="BG50" i="1"/>
  <c r="BF50" i="1"/>
  <c r="J51" i="1"/>
  <c r="I51" i="1"/>
  <c r="S52" i="1"/>
  <c r="R52" i="1"/>
  <c r="BX52" i="1"/>
  <c r="BW52" i="1"/>
  <c r="AH53" i="1"/>
  <c r="AI53" i="1"/>
  <c r="BQ54" i="1"/>
  <c r="BP54" i="1"/>
  <c r="BP55" i="1"/>
  <c r="BQ55" i="1"/>
  <c r="BX55" i="1"/>
  <c r="BW55" i="1"/>
  <c r="J57" i="1"/>
  <c r="I57" i="1"/>
  <c r="AN57" i="1"/>
  <c r="AM57" i="1"/>
  <c r="BX57" i="1"/>
  <c r="BW57" i="1"/>
  <c r="BQ58" i="1"/>
  <c r="BP58" i="1"/>
  <c r="BP59" i="1"/>
  <c r="BQ59" i="1"/>
  <c r="BX59" i="1"/>
  <c r="BW59" i="1"/>
  <c r="R61" i="1"/>
  <c r="S61" i="1"/>
  <c r="BF61" i="1"/>
  <c r="BG61" i="1"/>
  <c r="BG62" i="1"/>
  <c r="BF62" i="1"/>
  <c r="J63" i="1"/>
  <c r="I63" i="1"/>
  <c r="S64" i="1"/>
  <c r="R64" i="1"/>
  <c r="BX64" i="1"/>
  <c r="BW64" i="1"/>
  <c r="AB65" i="1"/>
  <c r="AA65" i="1"/>
  <c r="BQ65" i="1"/>
  <c r="BP65" i="1"/>
  <c r="S66" i="1"/>
  <c r="R66" i="1"/>
  <c r="AA66" i="1"/>
  <c r="AB66" i="1"/>
  <c r="AI66" i="1"/>
  <c r="AH66" i="1"/>
  <c r="BP67" i="1"/>
  <c r="BQ67" i="1"/>
  <c r="AA68" i="1"/>
  <c r="AB68" i="1"/>
  <c r="BW68" i="1"/>
  <c r="BX68" i="1"/>
  <c r="AB70" i="1"/>
  <c r="AA70" i="1"/>
  <c r="J72" i="1"/>
  <c r="I72" i="1"/>
  <c r="S72" i="1"/>
  <c r="R72" i="1"/>
  <c r="AI72" i="1"/>
  <c r="AH72" i="1"/>
  <c r="AB81" i="1"/>
  <c r="AA81" i="1"/>
  <c r="BO9" i="1"/>
  <c r="CA9" i="1"/>
  <c r="H10" i="1"/>
  <c r="AN10" i="1"/>
  <c r="CF10" i="1"/>
  <c r="CG11" i="1"/>
  <c r="J12" i="1"/>
  <c r="BZ12" i="1"/>
  <c r="CD12" i="1"/>
  <c r="CA13" i="1"/>
  <c r="AN14" i="1"/>
  <c r="CG15" i="1"/>
  <c r="J16" i="1"/>
  <c r="BZ16" i="1"/>
  <c r="CD16" i="1"/>
  <c r="CA17" i="1"/>
  <c r="AN18" i="1"/>
  <c r="CG19" i="1"/>
  <c r="E20" i="1"/>
  <c r="M20" i="1"/>
  <c r="U20" i="1"/>
  <c r="AC20" i="1"/>
  <c r="AK20" i="1"/>
  <c r="AO20" i="1"/>
  <c r="BY20" i="1"/>
  <c r="J24" i="1"/>
  <c r="Z24" i="1"/>
  <c r="AL24" i="1"/>
  <c r="BV24" i="1"/>
  <c r="CD24" i="1"/>
  <c r="AN26" i="1"/>
  <c r="CG27" i="1"/>
  <c r="J28" i="1"/>
  <c r="CD28" i="1"/>
  <c r="AN30" i="1"/>
  <c r="CC31" i="1"/>
  <c r="CG31" i="1"/>
  <c r="J32" i="1"/>
  <c r="CD32" i="1"/>
  <c r="AN34" i="1"/>
  <c r="CF34" i="1"/>
  <c r="CC35" i="1"/>
  <c r="CG35" i="1"/>
  <c r="J36" i="1"/>
  <c r="CD36" i="1"/>
  <c r="AN38" i="1"/>
  <c r="CF38" i="1"/>
  <c r="CC39" i="1"/>
  <c r="CG39" i="1"/>
  <c r="J40" i="1"/>
  <c r="CD40" i="1"/>
  <c r="AN42" i="1"/>
  <c r="CF42" i="1"/>
  <c r="D43" i="1"/>
  <c r="BZ43" i="1" s="1"/>
  <c r="H43" i="1"/>
  <c r="L43" i="1"/>
  <c r="BH43" i="1"/>
  <c r="CB43" i="1"/>
  <c r="E74" i="1"/>
  <c r="M74" i="1"/>
  <c r="U74" i="1"/>
  <c r="Y74" i="1"/>
  <c r="AC74" i="1"/>
  <c r="AG47" i="1"/>
  <c r="AK74" i="1"/>
  <c r="AO74" i="1"/>
  <c r="AS74" i="1"/>
  <c r="AW74" i="1"/>
  <c r="BA74" i="1"/>
  <c r="BE47" i="1"/>
  <c r="BI74" i="1"/>
  <c r="BM74" i="1"/>
  <c r="BU74" i="1"/>
  <c r="BY74" i="1"/>
  <c r="CC47" i="1"/>
  <c r="CG47" i="1"/>
  <c r="J48" i="1"/>
  <c r="CD48" i="1"/>
  <c r="AN50" i="1"/>
  <c r="CF50" i="1"/>
  <c r="CC51" i="1"/>
  <c r="CG51" i="1"/>
  <c r="J52" i="1"/>
  <c r="CD52" i="1"/>
  <c r="AN54" i="1"/>
  <c r="CF54" i="1"/>
  <c r="CC55" i="1"/>
  <c r="CG55" i="1"/>
  <c r="J56" i="1"/>
  <c r="CD56" i="1"/>
  <c r="AN58" i="1"/>
  <c r="CF58" i="1"/>
  <c r="CC59" i="1"/>
  <c r="CG59" i="1"/>
  <c r="J60" i="1"/>
  <c r="CD60" i="1"/>
  <c r="AN62" i="1"/>
  <c r="CF62" i="1"/>
  <c r="CC63" i="1"/>
  <c r="CG63" i="1"/>
  <c r="J64" i="1"/>
  <c r="CD64" i="1"/>
  <c r="AN66" i="1"/>
  <c r="CF66" i="1"/>
  <c r="CF67" i="1"/>
  <c r="I68" i="1"/>
  <c r="CC68" i="1"/>
  <c r="AI70" i="1"/>
  <c r="AM70" i="1"/>
  <c r="AG71" i="1"/>
  <c r="CG71" i="1"/>
  <c r="BQ72" i="1"/>
  <c r="CC72" i="1"/>
  <c r="BR74" i="1"/>
  <c r="C109" i="1"/>
  <c r="CD78" i="1"/>
  <c r="N109" i="1"/>
  <c r="T109" i="1"/>
  <c r="X109" i="1"/>
  <c r="BO78" i="1"/>
  <c r="J79" i="1"/>
  <c r="I79" i="1"/>
  <c r="AN79" i="1"/>
  <c r="BP79" i="1"/>
  <c r="H81" i="1"/>
  <c r="BQ82" i="1"/>
  <c r="BP82" i="1"/>
  <c r="BW82" i="1"/>
  <c r="BX82" i="1"/>
  <c r="AB83" i="1"/>
  <c r="AA83" i="1"/>
  <c r="BG83" i="1"/>
  <c r="BF83" i="1"/>
  <c r="BP83" i="1"/>
  <c r="BQ83" i="1"/>
  <c r="I86" i="1"/>
  <c r="J86" i="1"/>
  <c r="BX86" i="1"/>
  <c r="BW86" i="1"/>
  <c r="R87" i="1"/>
  <c r="S87" i="1"/>
  <c r="BX87" i="1"/>
  <c r="BW87" i="1"/>
  <c r="S88" i="1"/>
  <c r="R88" i="1"/>
  <c r="AA88" i="1"/>
  <c r="AB88" i="1"/>
  <c r="AI88" i="1"/>
  <c r="AH88" i="1"/>
  <c r="BG88" i="1"/>
  <c r="BF88" i="1"/>
  <c r="S90" i="1"/>
  <c r="R90" i="1"/>
  <c r="AB90" i="1"/>
  <c r="AA90" i="1"/>
  <c r="BG90" i="1"/>
  <c r="BF90" i="1"/>
  <c r="BQ90" i="1"/>
  <c r="BP90" i="1"/>
  <c r="BF91" i="1"/>
  <c r="BG91" i="1"/>
  <c r="BQ91" i="1"/>
  <c r="BP91" i="1"/>
  <c r="BQ92" i="1"/>
  <c r="BP92" i="1"/>
  <c r="BW92" i="1"/>
  <c r="BX92" i="1"/>
  <c r="AB93" i="1"/>
  <c r="AA93" i="1"/>
  <c r="BG93" i="1"/>
  <c r="BF93" i="1"/>
  <c r="BP93" i="1"/>
  <c r="BQ93" i="1"/>
  <c r="I94" i="1"/>
  <c r="J94" i="1"/>
  <c r="BX94" i="1"/>
  <c r="BW94" i="1"/>
  <c r="R95" i="1"/>
  <c r="S95" i="1"/>
  <c r="BX95" i="1"/>
  <c r="BW95" i="1"/>
  <c r="S96" i="1"/>
  <c r="R96" i="1"/>
  <c r="AA96" i="1"/>
  <c r="AB96" i="1"/>
  <c r="AI96" i="1"/>
  <c r="AH96" i="1"/>
  <c r="BG96" i="1"/>
  <c r="BF96" i="1"/>
  <c r="S98" i="1"/>
  <c r="R98" i="1"/>
  <c r="AB98" i="1"/>
  <c r="AA98" i="1"/>
  <c r="BG98" i="1"/>
  <c r="BF98" i="1"/>
  <c r="BQ98" i="1"/>
  <c r="BP98" i="1"/>
  <c r="BF99" i="1"/>
  <c r="BG99" i="1"/>
  <c r="BQ99" i="1"/>
  <c r="BP99" i="1"/>
  <c r="BQ100" i="1"/>
  <c r="BP100" i="1"/>
  <c r="BW100" i="1"/>
  <c r="BX100" i="1"/>
  <c r="S102" i="1"/>
  <c r="R102" i="1"/>
  <c r="AB102" i="1"/>
  <c r="AA102" i="1"/>
  <c r="BG102" i="1"/>
  <c r="BF102" i="1"/>
  <c r="BQ102" i="1"/>
  <c r="BP102" i="1"/>
  <c r="BF103" i="1"/>
  <c r="BG103" i="1"/>
  <c r="S105" i="1"/>
  <c r="R105" i="1"/>
  <c r="AI105" i="1"/>
  <c r="AH105" i="1"/>
  <c r="AN105" i="1"/>
  <c r="AM105" i="1"/>
  <c r="AB107" i="1"/>
  <c r="AA107" i="1"/>
  <c r="AH107" i="1"/>
  <c r="AI107" i="1"/>
  <c r="BQ107" i="1"/>
  <c r="BP107" i="1"/>
  <c r="S108" i="1"/>
  <c r="R108" i="1"/>
  <c r="AA108" i="1"/>
  <c r="AB108" i="1"/>
  <c r="AI108" i="1"/>
  <c r="AH108" i="1"/>
  <c r="BG108" i="1"/>
  <c r="BF108" i="1"/>
  <c r="J115" i="1"/>
  <c r="I115" i="1"/>
  <c r="S115" i="1"/>
  <c r="R115" i="1"/>
  <c r="AB116" i="1"/>
  <c r="AA116" i="1"/>
  <c r="AI116" i="1"/>
  <c r="AH116" i="1"/>
  <c r="AB117" i="1"/>
  <c r="AA117" i="1"/>
  <c r="AI120" i="1"/>
  <c r="AH120" i="1"/>
  <c r="AB121" i="1"/>
  <c r="AA121" i="1"/>
  <c r="CF9" i="1"/>
  <c r="BR20" i="1"/>
  <c r="AC43" i="1"/>
  <c r="AO43" i="1"/>
  <c r="AL67" i="1"/>
  <c r="BV67" i="1"/>
  <c r="CD67" i="1"/>
  <c r="BP68" i="1"/>
  <c r="BE70" i="1"/>
  <c r="BE71" i="1"/>
  <c r="CF71" i="1"/>
  <c r="BV72" i="1"/>
  <c r="H73" i="1"/>
  <c r="BO73" i="1"/>
  <c r="K109" i="1"/>
  <c r="AK109" i="1"/>
  <c r="BV78" i="1"/>
  <c r="CB109" i="1"/>
  <c r="AB79" i="1"/>
  <c r="BG79" i="1"/>
  <c r="BF79" i="1"/>
  <c r="BV79" i="1"/>
  <c r="BO80" i="1"/>
  <c r="BX80" i="1"/>
  <c r="BW80" i="1"/>
  <c r="AN81" i="1"/>
  <c r="AM81" i="1"/>
  <c r="BX81" i="1"/>
  <c r="BW81" i="1"/>
  <c r="S82" i="1"/>
  <c r="R82" i="1"/>
  <c r="AA82" i="1"/>
  <c r="AB82" i="1"/>
  <c r="AI82" i="1"/>
  <c r="AH82" i="1"/>
  <c r="BG82" i="1"/>
  <c r="BF82" i="1"/>
  <c r="S86" i="1"/>
  <c r="R86" i="1"/>
  <c r="AB86" i="1"/>
  <c r="AA86" i="1"/>
  <c r="BG86" i="1"/>
  <c r="BF86" i="1"/>
  <c r="BQ86" i="1"/>
  <c r="BP86" i="1"/>
  <c r="BF87" i="1"/>
  <c r="BG87" i="1"/>
  <c r="BQ87" i="1"/>
  <c r="BP87" i="1"/>
  <c r="J88" i="1"/>
  <c r="I88" i="1"/>
  <c r="S89" i="1"/>
  <c r="R89" i="1"/>
  <c r="AI89" i="1"/>
  <c r="AH89" i="1"/>
  <c r="AN89" i="1"/>
  <c r="AM89" i="1"/>
  <c r="AB91" i="1"/>
  <c r="AA91" i="1"/>
  <c r="AH91" i="1"/>
  <c r="AI91" i="1"/>
  <c r="S92" i="1"/>
  <c r="R92" i="1"/>
  <c r="AA92" i="1"/>
  <c r="AB92" i="1"/>
  <c r="AI92" i="1"/>
  <c r="AH92" i="1"/>
  <c r="BG92" i="1"/>
  <c r="BF92" i="1"/>
  <c r="S94" i="1"/>
  <c r="R94" i="1"/>
  <c r="AB94" i="1"/>
  <c r="AA94" i="1"/>
  <c r="BG94" i="1"/>
  <c r="BF94" i="1"/>
  <c r="BQ94" i="1"/>
  <c r="BP94" i="1"/>
  <c r="BF95" i="1"/>
  <c r="BG95" i="1"/>
  <c r="BQ95" i="1"/>
  <c r="BP95" i="1"/>
  <c r="J96" i="1"/>
  <c r="I96" i="1"/>
  <c r="S97" i="1"/>
  <c r="R97" i="1"/>
  <c r="AI97" i="1"/>
  <c r="AH97" i="1"/>
  <c r="AN97" i="1"/>
  <c r="AM97" i="1"/>
  <c r="AB99" i="1"/>
  <c r="AA99" i="1"/>
  <c r="AH99" i="1"/>
  <c r="AI99" i="1"/>
  <c r="S100" i="1"/>
  <c r="R100" i="1"/>
  <c r="AA100" i="1"/>
  <c r="AB100" i="1"/>
  <c r="AI100" i="1"/>
  <c r="AH100" i="1"/>
  <c r="BG100" i="1"/>
  <c r="BF100" i="1"/>
  <c r="S101" i="1"/>
  <c r="R101" i="1"/>
  <c r="AI101" i="1"/>
  <c r="AH101" i="1"/>
  <c r="AN101" i="1"/>
  <c r="AM101" i="1"/>
  <c r="AB103" i="1"/>
  <c r="AA103" i="1"/>
  <c r="AH103" i="1"/>
  <c r="AI103" i="1"/>
  <c r="BQ103" i="1"/>
  <c r="BP103" i="1"/>
  <c r="J104" i="1"/>
  <c r="I104" i="1"/>
  <c r="BX105" i="1"/>
  <c r="BW105" i="1"/>
  <c r="AI106" i="1"/>
  <c r="AH106" i="1"/>
  <c r="AN106" i="1"/>
  <c r="AM106" i="1"/>
  <c r="J107" i="1"/>
  <c r="I107" i="1"/>
  <c r="BG115" i="1"/>
  <c r="BF115" i="1"/>
  <c r="AN116" i="1"/>
  <c r="AM116" i="1"/>
  <c r="BX116" i="1"/>
  <c r="BW116" i="1"/>
  <c r="Z10" i="1"/>
  <c r="Z20" i="1" s="1"/>
  <c r="C20" i="1"/>
  <c r="J20" i="1" s="1"/>
  <c r="BO47" i="1"/>
  <c r="CG74" i="1"/>
  <c r="CD66" i="1"/>
  <c r="CG70" i="1"/>
  <c r="CF70" i="1"/>
  <c r="AN73" i="1"/>
  <c r="AM73" i="1"/>
  <c r="CE109" i="1"/>
  <c r="CG78" i="1"/>
  <c r="CF78" i="1"/>
  <c r="AI79" i="1"/>
  <c r="AH79" i="1"/>
  <c r="AL80" i="1"/>
  <c r="AG81" i="1"/>
  <c r="BF81" i="1"/>
  <c r="BG81" i="1"/>
  <c r="S83" i="1"/>
  <c r="R83" i="1"/>
  <c r="AI83" i="1"/>
  <c r="AH83" i="1"/>
  <c r="AN83" i="1"/>
  <c r="AM83" i="1"/>
  <c r="AB87" i="1"/>
  <c r="AA87" i="1"/>
  <c r="AH87" i="1"/>
  <c r="AI87" i="1"/>
  <c r="BX89" i="1"/>
  <c r="BW89" i="1"/>
  <c r="AI90" i="1"/>
  <c r="AH90" i="1"/>
  <c r="AN90" i="1"/>
  <c r="AM90" i="1"/>
  <c r="J91" i="1"/>
  <c r="I91" i="1"/>
  <c r="J92" i="1"/>
  <c r="I92" i="1"/>
  <c r="S93" i="1"/>
  <c r="R93" i="1"/>
  <c r="AI93" i="1"/>
  <c r="AH93" i="1"/>
  <c r="AN93" i="1"/>
  <c r="AM93" i="1"/>
  <c r="AB95" i="1"/>
  <c r="AA95" i="1"/>
  <c r="AH95" i="1"/>
  <c r="AI95" i="1"/>
  <c r="BX97" i="1"/>
  <c r="BW97" i="1"/>
  <c r="AI98" i="1"/>
  <c r="AH98" i="1"/>
  <c r="AN98" i="1"/>
  <c r="AM98" i="1"/>
  <c r="J99" i="1"/>
  <c r="I99" i="1"/>
  <c r="BX101" i="1"/>
  <c r="BW101" i="1"/>
  <c r="AI102" i="1"/>
  <c r="AH102" i="1"/>
  <c r="AN102" i="1"/>
  <c r="AM102" i="1"/>
  <c r="J103" i="1"/>
  <c r="I103" i="1"/>
  <c r="BQ104" i="1"/>
  <c r="BP104" i="1"/>
  <c r="BW104" i="1"/>
  <c r="BX104" i="1"/>
  <c r="AB105" i="1"/>
  <c r="AA105" i="1"/>
  <c r="BG105" i="1"/>
  <c r="BF105" i="1"/>
  <c r="BP105" i="1"/>
  <c r="BQ105" i="1"/>
  <c r="I106" i="1"/>
  <c r="J106" i="1"/>
  <c r="BX106" i="1"/>
  <c r="BW106" i="1"/>
  <c r="R107" i="1"/>
  <c r="S107" i="1"/>
  <c r="BX107" i="1"/>
  <c r="BW107" i="1"/>
  <c r="J108" i="1"/>
  <c r="I108" i="1"/>
  <c r="BQ114" i="1"/>
  <c r="BP114" i="1"/>
  <c r="S116" i="1"/>
  <c r="R116" i="1"/>
  <c r="BG116" i="1"/>
  <c r="BF116" i="1"/>
  <c r="BQ118" i="1"/>
  <c r="BP118" i="1"/>
  <c r="S120" i="1"/>
  <c r="R120" i="1"/>
  <c r="BG120" i="1"/>
  <c r="BF120" i="1"/>
  <c r="BX121" i="1"/>
  <c r="BW121" i="1"/>
  <c r="BQ122" i="1"/>
  <c r="BP122" i="1"/>
  <c r="BV10" i="1"/>
  <c r="BV20" i="1" s="1"/>
  <c r="D74" i="1"/>
  <c r="CF74" i="1" s="1"/>
  <c r="H47" i="1"/>
  <c r="L74" i="1"/>
  <c r="P74" i="1"/>
  <c r="T74" i="1"/>
  <c r="X74" i="1"/>
  <c r="AF74" i="1"/>
  <c r="AJ74" i="1"/>
  <c r="AR74" i="1"/>
  <c r="AV74" i="1"/>
  <c r="AZ74" i="1"/>
  <c r="BD74" i="1"/>
  <c r="BH74" i="1"/>
  <c r="BL74" i="1"/>
  <c r="BT74" i="1"/>
  <c r="CB74" i="1"/>
  <c r="CF47" i="1"/>
  <c r="Z67" i="1"/>
  <c r="AN68" i="1"/>
  <c r="AM69" i="1"/>
  <c r="BV71" i="1"/>
  <c r="CD71" i="1"/>
  <c r="CC71" i="1"/>
  <c r="AG73" i="1"/>
  <c r="BF73" i="1"/>
  <c r="J109" i="1"/>
  <c r="I109" i="1"/>
  <c r="CD79" i="1"/>
  <c r="CC79" i="1"/>
  <c r="AB80" i="1"/>
  <c r="AA80" i="1"/>
  <c r="BQ81" i="1"/>
  <c r="BP81" i="1"/>
  <c r="J82" i="1"/>
  <c r="I82" i="1"/>
  <c r="BX83" i="1"/>
  <c r="BW83" i="1"/>
  <c r="AI86" i="1"/>
  <c r="AH86" i="1"/>
  <c r="AN86" i="1"/>
  <c r="AM86" i="1"/>
  <c r="J87" i="1"/>
  <c r="I87" i="1"/>
  <c r="BQ88" i="1"/>
  <c r="BP88" i="1"/>
  <c r="BW88" i="1"/>
  <c r="BX88" i="1"/>
  <c r="AB89" i="1"/>
  <c r="AA89" i="1"/>
  <c r="BG89" i="1"/>
  <c r="BF89" i="1"/>
  <c r="BP89" i="1"/>
  <c r="BQ89" i="1"/>
  <c r="I90" i="1"/>
  <c r="J90" i="1"/>
  <c r="BX90" i="1"/>
  <c r="BW90" i="1"/>
  <c r="R91" i="1"/>
  <c r="S91" i="1"/>
  <c r="BX91" i="1"/>
  <c r="BW91" i="1"/>
  <c r="BX93" i="1"/>
  <c r="BW93" i="1"/>
  <c r="AI94" i="1"/>
  <c r="AH94" i="1"/>
  <c r="AN94" i="1"/>
  <c r="AM94" i="1"/>
  <c r="J95" i="1"/>
  <c r="I95" i="1"/>
  <c r="BQ96" i="1"/>
  <c r="BP96" i="1"/>
  <c r="BW96" i="1"/>
  <c r="BX96" i="1"/>
  <c r="AB97" i="1"/>
  <c r="AA97" i="1"/>
  <c r="BG97" i="1"/>
  <c r="BF97" i="1"/>
  <c r="BP97" i="1"/>
  <c r="BQ97" i="1"/>
  <c r="I98" i="1"/>
  <c r="J98" i="1"/>
  <c r="BX98" i="1"/>
  <c r="BW98" i="1"/>
  <c r="R99" i="1"/>
  <c r="S99" i="1"/>
  <c r="BX99" i="1"/>
  <c r="BW99" i="1"/>
  <c r="J100" i="1"/>
  <c r="I100" i="1"/>
  <c r="AB101" i="1"/>
  <c r="AA101" i="1"/>
  <c r="BG101" i="1"/>
  <c r="BF101" i="1"/>
  <c r="BP101" i="1"/>
  <c r="BQ101" i="1"/>
  <c r="I102" i="1"/>
  <c r="J102" i="1"/>
  <c r="BX102" i="1"/>
  <c r="BW102" i="1"/>
  <c r="R103" i="1"/>
  <c r="S103" i="1"/>
  <c r="BX103" i="1"/>
  <c r="BW103" i="1"/>
  <c r="S104" i="1"/>
  <c r="R104" i="1"/>
  <c r="AA104" i="1"/>
  <c r="AB104" i="1"/>
  <c r="AI104" i="1"/>
  <c r="AH104" i="1"/>
  <c r="BG104" i="1"/>
  <c r="BF104" i="1"/>
  <c r="S106" i="1"/>
  <c r="R106" i="1"/>
  <c r="AB106" i="1"/>
  <c r="AA106" i="1"/>
  <c r="BG106" i="1"/>
  <c r="BF106" i="1"/>
  <c r="BQ106" i="1"/>
  <c r="BP106" i="1"/>
  <c r="BF107" i="1"/>
  <c r="BG107" i="1"/>
  <c r="BQ108" i="1"/>
  <c r="BP108" i="1"/>
  <c r="BW108" i="1"/>
  <c r="BX108" i="1"/>
  <c r="AI115" i="1"/>
  <c r="AH115" i="1"/>
  <c r="BX117" i="1"/>
  <c r="BW117" i="1"/>
  <c r="H78" i="1"/>
  <c r="AN78" i="1"/>
  <c r="CF82" i="1"/>
  <c r="I83" i="1"/>
  <c r="CC83" i="1"/>
  <c r="AM87" i="1"/>
  <c r="CF88" i="1"/>
  <c r="I89" i="1"/>
  <c r="CC89" i="1"/>
  <c r="AM91" i="1"/>
  <c r="CF92" i="1"/>
  <c r="I93" i="1"/>
  <c r="CC93" i="1"/>
  <c r="AM95" i="1"/>
  <c r="CF96" i="1"/>
  <c r="I97" i="1"/>
  <c r="CC97" i="1"/>
  <c r="AM99" i="1"/>
  <c r="CF100" i="1"/>
  <c r="I101" i="1"/>
  <c r="CC101" i="1"/>
  <c r="AM103" i="1"/>
  <c r="CF104" i="1"/>
  <c r="I105" i="1"/>
  <c r="CC105" i="1"/>
  <c r="AM107" i="1"/>
  <c r="CF108" i="1"/>
  <c r="BR109" i="1"/>
  <c r="C137" i="1"/>
  <c r="CA137" i="1" s="1"/>
  <c r="G137" i="1"/>
  <c r="AG113" i="1"/>
  <c r="AK137" i="1"/>
  <c r="CD137" i="1"/>
  <c r="AA114" i="1"/>
  <c r="CG117" i="1"/>
  <c r="S118" i="1"/>
  <c r="AG118" i="1"/>
  <c r="BE118" i="1"/>
  <c r="BE119" i="1"/>
  <c r="BV119" i="1"/>
  <c r="CF119" i="1"/>
  <c r="AB120" i="1"/>
  <c r="AA120" i="1"/>
  <c r="J123" i="1"/>
  <c r="I123" i="1"/>
  <c r="BW123" i="1"/>
  <c r="BX123" i="1"/>
  <c r="AB124" i="1"/>
  <c r="AA124" i="1"/>
  <c r="BG125" i="1"/>
  <c r="BF125" i="1"/>
  <c r="AB128" i="1"/>
  <c r="AA128" i="1"/>
  <c r="BF128" i="1"/>
  <c r="BG128" i="1"/>
  <c r="AI129" i="1"/>
  <c r="AH129" i="1"/>
  <c r="AM129" i="1"/>
  <c r="AN129" i="1"/>
  <c r="S130" i="1"/>
  <c r="R130" i="1"/>
  <c r="BG130" i="1"/>
  <c r="BF130" i="1"/>
  <c r="BP130" i="1"/>
  <c r="BQ130" i="1"/>
  <c r="BX131" i="1"/>
  <c r="BW131" i="1"/>
  <c r="AB132" i="1"/>
  <c r="AA132" i="1"/>
  <c r="BF132" i="1"/>
  <c r="BG132" i="1"/>
  <c r="AI133" i="1"/>
  <c r="AH133" i="1"/>
  <c r="AM133" i="1"/>
  <c r="AN133" i="1"/>
  <c r="S134" i="1"/>
  <c r="R134" i="1"/>
  <c r="BG134" i="1"/>
  <c r="BF134" i="1"/>
  <c r="BP134" i="1"/>
  <c r="BQ134" i="1"/>
  <c r="BX135" i="1"/>
  <c r="BW135" i="1"/>
  <c r="BQ136" i="1"/>
  <c r="BP136" i="1"/>
  <c r="BX136" i="1"/>
  <c r="BW136" i="1"/>
  <c r="AI142" i="1"/>
  <c r="AH142" i="1"/>
  <c r="S143" i="1"/>
  <c r="R143" i="1"/>
  <c r="AB143" i="1"/>
  <c r="AA143" i="1"/>
  <c r="AI143" i="1"/>
  <c r="AH143" i="1"/>
  <c r="R144" i="1"/>
  <c r="S144" i="1"/>
  <c r="AH144" i="1"/>
  <c r="AI144" i="1"/>
  <c r="AN144" i="1"/>
  <c r="AM144" i="1"/>
  <c r="AA145" i="1"/>
  <c r="AB145" i="1"/>
  <c r="BG145" i="1"/>
  <c r="BF145" i="1"/>
  <c r="BQ145" i="1"/>
  <c r="BP145" i="1"/>
  <c r="AI146" i="1"/>
  <c r="AH146" i="1"/>
  <c r="S147" i="1"/>
  <c r="R147" i="1"/>
  <c r="AB147" i="1"/>
  <c r="AA147" i="1"/>
  <c r="AI147" i="1"/>
  <c r="AH147" i="1"/>
  <c r="J148" i="1"/>
  <c r="I148" i="1"/>
  <c r="S149" i="1"/>
  <c r="R149" i="1"/>
  <c r="BW149" i="1"/>
  <c r="BX149" i="1"/>
  <c r="AI150" i="1"/>
  <c r="AH150" i="1"/>
  <c r="S151" i="1"/>
  <c r="R151" i="1"/>
  <c r="AB151" i="1"/>
  <c r="AA151" i="1"/>
  <c r="AI151" i="1"/>
  <c r="AH151" i="1"/>
  <c r="J152" i="1"/>
  <c r="I152" i="1"/>
  <c r="S153" i="1"/>
  <c r="R153" i="1"/>
  <c r="BW153" i="1"/>
  <c r="BX153" i="1"/>
  <c r="AH154" i="1"/>
  <c r="AI154" i="1"/>
  <c r="AA155" i="1"/>
  <c r="AB155" i="1"/>
  <c r="AM155" i="1"/>
  <c r="AN155" i="1"/>
  <c r="AH156" i="1"/>
  <c r="AI156" i="1"/>
  <c r="AG78" i="1"/>
  <c r="BE78" i="1"/>
  <c r="CC78" i="1"/>
  <c r="CF91" i="1"/>
  <c r="D137" i="1"/>
  <c r="M137" i="1"/>
  <c r="U137" i="1"/>
  <c r="Y137" i="1"/>
  <c r="AL113" i="1"/>
  <c r="BK137" i="1"/>
  <c r="BO113" i="1"/>
  <c r="BT137" i="1"/>
  <c r="S114" i="1"/>
  <c r="AM114" i="1"/>
  <c r="BV114" i="1"/>
  <c r="CD114" i="1"/>
  <c r="CC114" i="1"/>
  <c r="H117" i="1"/>
  <c r="AG117" i="1"/>
  <c r="AN117" i="1"/>
  <c r="J118" i="1"/>
  <c r="I118" i="1"/>
  <c r="Z118" i="1"/>
  <c r="AN118" i="1"/>
  <c r="BV118" i="1"/>
  <c r="CG118" i="1"/>
  <c r="CF118" i="1"/>
  <c r="S119" i="1"/>
  <c r="R119" i="1"/>
  <c r="AG119" i="1"/>
  <c r="AM119" i="1"/>
  <c r="BO120" i="1"/>
  <c r="BV120" i="1"/>
  <c r="H121" i="1"/>
  <c r="S122" i="1"/>
  <c r="AG122" i="1"/>
  <c r="BE122" i="1"/>
  <c r="CD122" i="1"/>
  <c r="AB123" i="1"/>
  <c r="BE123" i="1"/>
  <c r="BQ123" i="1"/>
  <c r="BP123" i="1"/>
  <c r="AI124" i="1"/>
  <c r="AH124" i="1"/>
  <c r="S125" i="1"/>
  <c r="R125" i="1"/>
  <c r="AB125" i="1"/>
  <c r="AA125" i="1"/>
  <c r="AI125" i="1"/>
  <c r="AH125" i="1"/>
  <c r="J128" i="1"/>
  <c r="I128" i="1"/>
  <c r="S129" i="1"/>
  <c r="R129" i="1"/>
  <c r="BW129" i="1"/>
  <c r="BX129" i="1"/>
  <c r="AB130" i="1"/>
  <c r="AA130" i="1"/>
  <c r="BG131" i="1"/>
  <c r="BF131" i="1"/>
  <c r="J132" i="1"/>
  <c r="I132" i="1"/>
  <c r="S133" i="1"/>
  <c r="R133" i="1"/>
  <c r="BW133" i="1"/>
  <c r="BX133" i="1"/>
  <c r="AB134" i="1"/>
  <c r="AA134" i="1"/>
  <c r="BG135" i="1"/>
  <c r="BF135" i="1"/>
  <c r="AB136" i="1"/>
  <c r="AA136" i="1"/>
  <c r="BF136" i="1"/>
  <c r="BG136" i="1"/>
  <c r="J142" i="1"/>
  <c r="I142" i="1"/>
  <c r="AN142" i="1"/>
  <c r="AM142" i="1"/>
  <c r="BX142" i="1"/>
  <c r="BW142" i="1"/>
  <c r="I143" i="1"/>
  <c r="J143" i="1"/>
  <c r="BQ143" i="1"/>
  <c r="BP143" i="1"/>
  <c r="BQ144" i="1"/>
  <c r="BP144" i="1"/>
  <c r="BX144" i="1"/>
  <c r="BW144" i="1"/>
  <c r="J146" i="1"/>
  <c r="I146" i="1"/>
  <c r="AN146" i="1"/>
  <c r="AM146" i="1"/>
  <c r="BX146" i="1"/>
  <c r="BW146" i="1"/>
  <c r="I147" i="1"/>
  <c r="J147" i="1"/>
  <c r="BQ147" i="1"/>
  <c r="BP147" i="1"/>
  <c r="R148" i="1"/>
  <c r="S148" i="1"/>
  <c r="AH148" i="1"/>
  <c r="AI148" i="1"/>
  <c r="AN148" i="1"/>
  <c r="AM148" i="1"/>
  <c r="AA149" i="1"/>
  <c r="AB149" i="1"/>
  <c r="BG149" i="1"/>
  <c r="BF149" i="1"/>
  <c r="BQ149" i="1"/>
  <c r="BP149" i="1"/>
  <c r="J150" i="1"/>
  <c r="I150" i="1"/>
  <c r="AN150" i="1"/>
  <c r="AM150" i="1"/>
  <c r="BX150" i="1"/>
  <c r="BW150" i="1"/>
  <c r="I151" i="1"/>
  <c r="J151" i="1"/>
  <c r="BQ151" i="1"/>
  <c r="BP151" i="1"/>
  <c r="R152" i="1"/>
  <c r="S152" i="1"/>
  <c r="AH152" i="1"/>
  <c r="AI152" i="1"/>
  <c r="AN152" i="1"/>
  <c r="AM152" i="1"/>
  <c r="AA153" i="1"/>
  <c r="AB153" i="1"/>
  <c r="BG153" i="1"/>
  <c r="BF153" i="1"/>
  <c r="BP154" i="1"/>
  <c r="BQ154" i="1"/>
  <c r="BP156" i="1"/>
  <c r="BQ156" i="1"/>
  <c r="Z78" i="1"/>
  <c r="CD82" i="1"/>
  <c r="CD88" i="1"/>
  <c r="CD92" i="1"/>
  <c r="CD96" i="1"/>
  <c r="CD100" i="1"/>
  <c r="CD104" i="1"/>
  <c r="CD108" i="1"/>
  <c r="E137" i="1"/>
  <c r="H113" i="1"/>
  <c r="V137" i="1"/>
  <c r="Z113" i="1"/>
  <c r="CD113" i="1"/>
  <c r="J114" i="1"/>
  <c r="I114" i="1"/>
  <c r="AH114" i="1"/>
  <c r="AI114" i="1"/>
  <c r="Z115" i="1"/>
  <c r="AL115" i="1"/>
  <c r="BO115" i="1"/>
  <c r="BQ116" i="1"/>
  <c r="BQ117" i="1"/>
  <c r="BP117" i="1"/>
  <c r="AA119" i="1"/>
  <c r="CD119" i="1"/>
  <c r="CC119" i="1"/>
  <c r="AN121" i="1"/>
  <c r="AM121" i="1"/>
  <c r="BQ121" i="1"/>
  <c r="BP121" i="1"/>
  <c r="J122" i="1"/>
  <c r="I122" i="1"/>
  <c r="AB122" i="1"/>
  <c r="AN122" i="1"/>
  <c r="BV122" i="1"/>
  <c r="CG122" i="1"/>
  <c r="CF122" i="1"/>
  <c r="S123" i="1"/>
  <c r="R123" i="1"/>
  <c r="AI123" i="1"/>
  <c r="AH123" i="1"/>
  <c r="AM123" i="1"/>
  <c r="J124" i="1"/>
  <c r="I124" i="1"/>
  <c r="AN124" i="1"/>
  <c r="AM124" i="1"/>
  <c r="BX124" i="1"/>
  <c r="BW124" i="1"/>
  <c r="I125" i="1"/>
  <c r="J125" i="1"/>
  <c r="BQ125" i="1"/>
  <c r="BP125" i="1"/>
  <c r="R128" i="1"/>
  <c r="S128" i="1"/>
  <c r="AH128" i="1"/>
  <c r="AI128" i="1"/>
  <c r="AN128" i="1"/>
  <c r="AM128" i="1"/>
  <c r="AA129" i="1"/>
  <c r="AB129" i="1"/>
  <c r="BG129" i="1"/>
  <c r="BF129" i="1"/>
  <c r="BQ129" i="1"/>
  <c r="BP129" i="1"/>
  <c r="AI130" i="1"/>
  <c r="AH130" i="1"/>
  <c r="S131" i="1"/>
  <c r="R131" i="1"/>
  <c r="AB131" i="1"/>
  <c r="AA131" i="1"/>
  <c r="AI131" i="1"/>
  <c r="AH131" i="1"/>
  <c r="R132" i="1"/>
  <c r="S132" i="1"/>
  <c r="AH132" i="1"/>
  <c r="AI132" i="1"/>
  <c r="AN132" i="1"/>
  <c r="AM132" i="1"/>
  <c r="AA133" i="1"/>
  <c r="AB133" i="1"/>
  <c r="BG133" i="1"/>
  <c r="BF133" i="1"/>
  <c r="BQ133" i="1"/>
  <c r="BP133" i="1"/>
  <c r="AI134" i="1"/>
  <c r="AH134" i="1"/>
  <c r="S135" i="1"/>
  <c r="R135" i="1"/>
  <c r="AB135" i="1"/>
  <c r="AA135" i="1"/>
  <c r="AI135" i="1"/>
  <c r="AH135" i="1"/>
  <c r="J136" i="1"/>
  <c r="I136" i="1"/>
  <c r="S142" i="1"/>
  <c r="R142" i="1"/>
  <c r="BG142" i="1"/>
  <c r="BF142" i="1"/>
  <c r="BP142" i="1"/>
  <c r="BQ142" i="1"/>
  <c r="BX143" i="1"/>
  <c r="BW143" i="1"/>
  <c r="AB144" i="1"/>
  <c r="AA144" i="1"/>
  <c r="BF144" i="1"/>
  <c r="BG144" i="1"/>
  <c r="AI145" i="1"/>
  <c r="AH145" i="1"/>
  <c r="AM145" i="1"/>
  <c r="AN145" i="1"/>
  <c r="S146" i="1"/>
  <c r="R146" i="1"/>
  <c r="BG146" i="1"/>
  <c r="BF146" i="1"/>
  <c r="BP146" i="1"/>
  <c r="BQ146" i="1"/>
  <c r="BX147" i="1"/>
  <c r="BW147" i="1"/>
  <c r="BQ148" i="1"/>
  <c r="BP148" i="1"/>
  <c r="BX148" i="1"/>
  <c r="BW148" i="1"/>
  <c r="S150" i="1"/>
  <c r="R150" i="1"/>
  <c r="BG150" i="1"/>
  <c r="BF150" i="1"/>
  <c r="BP150" i="1"/>
  <c r="BQ150" i="1"/>
  <c r="BX151" i="1"/>
  <c r="BW151" i="1"/>
  <c r="BQ152" i="1"/>
  <c r="BP152" i="1"/>
  <c r="BX152" i="1"/>
  <c r="BW152" i="1"/>
  <c r="R154" i="1"/>
  <c r="S154" i="1"/>
  <c r="BF154" i="1"/>
  <c r="BG154" i="1"/>
  <c r="I155" i="1"/>
  <c r="J155" i="1"/>
  <c r="BW155" i="1"/>
  <c r="BX155" i="1"/>
  <c r="R156" i="1"/>
  <c r="S156" i="1"/>
  <c r="BF156" i="1"/>
  <c r="BG156" i="1"/>
  <c r="I157" i="1"/>
  <c r="J157" i="1"/>
  <c r="J137" i="1"/>
  <c r="BE113" i="1"/>
  <c r="BV113" i="1"/>
  <c r="CF113" i="1"/>
  <c r="CE137" i="1"/>
  <c r="BG114" i="1"/>
  <c r="BX115" i="1"/>
  <c r="BG117" i="1"/>
  <c r="BF117" i="1"/>
  <c r="CD117" i="1"/>
  <c r="J119" i="1"/>
  <c r="I119" i="1"/>
  <c r="AN120" i="1"/>
  <c r="AM120" i="1"/>
  <c r="AH121" i="1"/>
  <c r="BF121" i="1"/>
  <c r="S124" i="1"/>
  <c r="R124" i="1"/>
  <c r="BG124" i="1"/>
  <c r="BF124" i="1"/>
  <c r="BP124" i="1"/>
  <c r="BQ124" i="1"/>
  <c r="BX125" i="1"/>
  <c r="BW125" i="1"/>
  <c r="BQ128" i="1"/>
  <c r="BP128" i="1"/>
  <c r="BX128" i="1"/>
  <c r="BW128" i="1"/>
  <c r="J130" i="1"/>
  <c r="I130" i="1"/>
  <c r="AN130" i="1"/>
  <c r="AM130" i="1"/>
  <c r="BX130" i="1"/>
  <c r="BW130" i="1"/>
  <c r="I131" i="1"/>
  <c r="J131" i="1"/>
  <c r="BQ131" i="1"/>
  <c r="BP131" i="1"/>
  <c r="BQ132" i="1"/>
  <c r="BP132" i="1"/>
  <c r="BX132" i="1"/>
  <c r="BW132" i="1"/>
  <c r="J134" i="1"/>
  <c r="I134" i="1"/>
  <c r="AN134" i="1"/>
  <c r="AM134" i="1"/>
  <c r="BX134" i="1"/>
  <c r="BW134" i="1"/>
  <c r="I135" i="1"/>
  <c r="J135" i="1"/>
  <c r="BQ135" i="1"/>
  <c r="BP135" i="1"/>
  <c r="R136" i="1"/>
  <c r="S136" i="1"/>
  <c r="AH136" i="1"/>
  <c r="AI136" i="1"/>
  <c r="AN136" i="1"/>
  <c r="AM136" i="1"/>
  <c r="AB142" i="1"/>
  <c r="AA142" i="1"/>
  <c r="BG143" i="1"/>
  <c r="BF143" i="1"/>
  <c r="J144" i="1"/>
  <c r="I144" i="1"/>
  <c r="S145" i="1"/>
  <c r="R145" i="1"/>
  <c r="BW145" i="1"/>
  <c r="BX145" i="1"/>
  <c r="AB146" i="1"/>
  <c r="AA146" i="1"/>
  <c r="BG147" i="1"/>
  <c r="BF147" i="1"/>
  <c r="AB148" i="1"/>
  <c r="AA148" i="1"/>
  <c r="BF148" i="1"/>
  <c r="BG148" i="1"/>
  <c r="AI149" i="1"/>
  <c r="AH149" i="1"/>
  <c r="AM149" i="1"/>
  <c r="AN149" i="1"/>
  <c r="AB150" i="1"/>
  <c r="AA150" i="1"/>
  <c r="BG151" i="1"/>
  <c r="BF151" i="1"/>
  <c r="AB152" i="1"/>
  <c r="AA152" i="1"/>
  <c r="BF152" i="1"/>
  <c r="BG152" i="1"/>
  <c r="AI153" i="1"/>
  <c r="AH153" i="1"/>
  <c r="AM153" i="1"/>
  <c r="AN153" i="1"/>
  <c r="CC178" i="1"/>
  <c r="CF141" i="1"/>
  <c r="BQ153" i="1"/>
  <c r="BF155" i="1"/>
  <c r="S157" i="1"/>
  <c r="R157" i="1"/>
  <c r="AB157" i="1"/>
  <c r="AA157" i="1"/>
  <c r="AI157" i="1"/>
  <c r="AH157" i="1"/>
  <c r="J158" i="1"/>
  <c r="I158" i="1"/>
  <c r="BQ158" i="1"/>
  <c r="BP158" i="1"/>
  <c r="BX158" i="1"/>
  <c r="BW158" i="1"/>
  <c r="AA159" i="1"/>
  <c r="AB159" i="1"/>
  <c r="BG159" i="1"/>
  <c r="BF159" i="1"/>
  <c r="BQ159" i="1"/>
  <c r="BP159" i="1"/>
  <c r="J160" i="1"/>
  <c r="I160" i="1"/>
  <c r="BX160" i="1"/>
  <c r="BW160" i="1"/>
  <c r="BG161" i="1"/>
  <c r="BF161" i="1"/>
  <c r="BQ161" i="1"/>
  <c r="BP161" i="1"/>
  <c r="R162" i="1"/>
  <c r="S162" i="1"/>
  <c r="AH162" i="1"/>
  <c r="AI162" i="1"/>
  <c r="AB164" i="1"/>
  <c r="AA164" i="1"/>
  <c r="BG164" i="1"/>
  <c r="BF164" i="1"/>
  <c r="J166" i="1"/>
  <c r="I166" i="1"/>
  <c r="AN166" i="1"/>
  <c r="AM166" i="1"/>
  <c r="BX166" i="1"/>
  <c r="BW166" i="1"/>
  <c r="BG169" i="1"/>
  <c r="BF169" i="1"/>
  <c r="BQ169" i="1"/>
  <c r="BP169" i="1"/>
  <c r="J170" i="1"/>
  <c r="I170" i="1"/>
  <c r="BX170" i="1"/>
  <c r="BW170" i="1"/>
  <c r="BG171" i="1"/>
  <c r="BF171" i="1"/>
  <c r="BQ171" i="1"/>
  <c r="BP171" i="1"/>
  <c r="R172" i="1"/>
  <c r="S172" i="1"/>
  <c r="AH172" i="1"/>
  <c r="AI172" i="1"/>
  <c r="BW173" i="1"/>
  <c r="BX173" i="1"/>
  <c r="AI174" i="1"/>
  <c r="AH174" i="1"/>
  <c r="AN174" i="1"/>
  <c r="AM174" i="1"/>
  <c r="J176" i="1"/>
  <c r="I176" i="1"/>
  <c r="AN176" i="1"/>
  <c r="AM176" i="1"/>
  <c r="BQ176" i="1"/>
  <c r="BP176" i="1"/>
  <c r="BX176" i="1"/>
  <c r="BW176" i="1"/>
  <c r="AA177" i="1"/>
  <c r="AB177" i="1"/>
  <c r="BG177" i="1"/>
  <c r="BF177" i="1"/>
  <c r="BQ177" i="1"/>
  <c r="BP177" i="1"/>
  <c r="BX183" i="1"/>
  <c r="BW183" i="1"/>
  <c r="BQ184" i="1"/>
  <c r="BP184" i="1"/>
  <c r="BX184" i="1"/>
  <c r="BW184" i="1"/>
  <c r="BW185" i="1"/>
  <c r="BX185" i="1"/>
  <c r="BP186" i="1"/>
  <c r="BQ186" i="1"/>
  <c r="BX187" i="1"/>
  <c r="BW187" i="1"/>
  <c r="AN188" i="1"/>
  <c r="AM188" i="1"/>
  <c r="BQ188" i="1"/>
  <c r="BP188" i="1"/>
  <c r="BX188" i="1"/>
  <c r="BW188" i="1"/>
  <c r="AA189" i="1"/>
  <c r="AB189" i="1"/>
  <c r="BG189" i="1"/>
  <c r="BF189" i="1"/>
  <c r="BQ189" i="1"/>
  <c r="BP189" i="1"/>
  <c r="J190" i="1"/>
  <c r="I190" i="1"/>
  <c r="AI190" i="1"/>
  <c r="AH190" i="1"/>
  <c r="AN190" i="1"/>
  <c r="AM190" i="1"/>
  <c r="BG191" i="1"/>
  <c r="BF191" i="1"/>
  <c r="BQ191" i="1"/>
  <c r="BP191" i="1"/>
  <c r="BF192" i="1"/>
  <c r="BG192" i="1"/>
  <c r="BP194" i="1"/>
  <c r="BQ194" i="1"/>
  <c r="BX194" i="1"/>
  <c r="BW194" i="1"/>
  <c r="AB195" i="1"/>
  <c r="AA195" i="1"/>
  <c r="BX195" i="1"/>
  <c r="BW195" i="1"/>
  <c r="CC123" i="1"/>
  <c r="AM125" i="1"/>
  <c r="CF128" i="1"/>
  <c r="I129" i="1"/>
  <c r="CC129" i="1"/>
  <c r="AM131" i="1"/>
  <c r="CF132" i="1"/>
  <c r="I133" i="1"/>
  <c r="CC133" i="1"/>
  <c r="AM135" i="1"/>
  <c r="CF136" i="1"/>
  <c r="E178" i="1"/>
  <c r="I141" i="1"/>
  <c r="M178" i="1"/>
  <c r="U178" i="1"/>
  <c r="Y178" i="1"/>
  <c r="AC178" i="1"/>
  <c r="AG141" i="1"/>
  <c r="AK178" i="1"/>
  <c r="AO178" i="1"/>
  <c r="AS178" i="1"/>
  <c r="AW178" i="1"/>
  <c r="BA178" i="1"/>
  <c r="BE141" i="1"/>
  <c r="BI178" i="1"/>
  <c r="BM178" i="1"/>
  <c r="BU178" i="1"/>
  <c r="BY178" i="1"/>
  <c r="CC141" i="1"/>
  <c r="AM143" i="1"/>
  <c r="CF144" i="1"/>
  <c r="I145" i="1"/>
  <c r="CC145" i="1"/>
  <c r="AM147" i="1"/>
  <c r="CF148" i="1"/>
  <c r="I149" i="1"/>
  <c r="CC149" i="1"/>
  <c r="AM151" i="1"/>
  <c r="CF152" i="1"/>
  <c r="I153" i="1"/>
  <c r="CC153" i="1"/>
  <c r="AA154" i="1"/>
  <c r="AN154" i="1"/>
  <c r="AB158" i="1"/>
  <c r="AA158" i="1"/>
  <c r="BF158" i="1"/>
  <c r="BG158" i="1"/>
  <c r="AB160" i="1"/>
  <c r="AA160" i="1"/>
  <c r="BG160" i="1"/>
  <c r="BF160" i="1"/>
  <c r="AB161" i="1"/>
  <c r="AA161" i="1"/>
  <c r="AI161" i="1"/>
  <c r="AH161" i="1"/>
  <c r="J162" i="1"/>
  <c r="I162" i="1"/>
  <c r="AN162" i="1"/>
  <c r="AM162" i="1"/>
  <c r="BX162" i="1"/>
  <c r="BW162" i="1"/>
  <c r="AA163" i="1"/>
  <c r="AB163" i="1"/>
  <c r="BW163" i="1"/>
  <c r="BX163" i="1"/>
  <c r="AI165" i="1"/>
  <c r="AH165" i="1"/>
  <c r="AN165" i="1"/>
  <c r="AM165" i="1"/>
  <c r="R166" i="1"/>
  <c r="S166" i="1"/>
  <c r="BF166" i="1"/>
  <c r="BG166" i="1"/>
  <c r="S169" i="1"/>
  <c r="R169" i="1"/>
  <c r="AA169" i="1"/>
  <c r="AB169" i="1"/>
  <c r="AI169" i="1"/>
  <c r="AH169" i="1"/>
  <c r="S170" i="1"/>
  <c r="R170" i="1"/>
  <c r="AB170" i="1"/>
  <c r="AA170" i="1"/>
  <c r="BG170" i="1"/>
  <c r="BF170" i="1"/>
  <c r="AB171" i="1"/>
  <c r="AA171" i="1"/>
  <c r="AI171" i="1"/>
  <c r="AH171" i="1"/>
  <c r="J172" i="1"/>
  <c r="I172" i="1"/>
  <c r="AN172" i="1"/>
  <c r="AM172" i="1"/>
  <c r="BQ172" i="1"/>
  <c r="BP172" i="1"/>
  <c r="BX172" i="1"/>
  <c r="BW172" i="1"/>
  <c r="AA173" i="1"/>
  <c r="AB173" i="1"/>
  <c r="BG173" i="1"/>
  <c r="BF173" i="1"/>
  <c r="BQ173" i="1"/>
  <c r="BP173" i="1"/>
  <c r="J174" i="1"/>
  <c r="I174" i="1"/>
  <c r="BX174" i="1"/>
  <c r="BW174" i="1"/>
  <c r="I175" i="1"/>
  <c r="J175" i="1"/>
  <c r="BX175" i="1"/>
  <c r="BW175" i="1"/>
  <c r="BF176" i="1"/>
  <c r="BG176" i="1"/>
  <c r="AN182" i="1"/>
  <c r="AM182" i="1"/>
  <c r="BG183" i="1"/>
  <c r="BF183" i="1"/>
  <c r="BQ183" i="1"/>
  <c r="BP183" i="1"/>
  <c r="AB184" i="1"/>
  <c r="AA184" i="1"/>
  <c r="BF184" i="1"/>
  <c r="BG184" i="1"/>
  <c r="AA185" i="1"/>
  <c r="AB185" i="1"/>
  <c r="BG185" i="1"/>
  <c r="BF185" i="1"/>
  <c r="BQ185" i="1"/>
  <c r="BP185" i="1"/>
  <c r="J186" i="1"/>
  <c r="I186" i="1"/>
  <c r="AI186" i="1"/>
  <c r="AH186" i="1"/>
  <c r="AN186" i="1"/>
  <c r="AM186" i="1"/>
  <c r="BG187" i="1"/>
  <c r="BF187" i="1"/>
  <c r="BQ187" i="1"/>
  <c r="BP187" i="1"/>
  <c r="AB188" i="1"/>
  <c r="AA188" i="1"/>
  <c r="BF188" i="1"/>
  <c r="BG188" i="1"/>
  <c r="BX190" i="1"/>
  <c r="BW190" i="1"/>
  <c r="I191" i="1"/>
  <c r="J191" i="1"/>
  <c r="AB191" i="1"/>
  <c r="AA191" i="1"/>
  <c r="AI191" i="1"/>
  <c r="AH191" i="1"/>
  <c r="AB192" i="1"/>
  <c r="AA192" i="1"/>
  <c r="AI193" i="1"/>
  <c r="AH193" i="1"/>
  <c r="AM193" i="1"/>
  <c r="AN193" i="1"/>
  <c r="AB194" i="1"/>
  <c r="AA194" i="1"/>
  <c r="BG194" i="1"/>
  <c r="BF194" i="1"/>
  <c r="BG195" i="1"/>
  <c r="BF195" i="1"/>
  <c r="BQ195" i="1"/>
  <c r="BP195" i="1"/>
  <c r="J196" i="1"/>
  <c r="I196" i="1"/>
  <c r="AH196" i="1"/>
  <c r="AI196" i="1"/>
  <c r="BW197" i="1"/>
  <c r="BX197" i="1"/>
  <c r="BP198" i="1"/>
  <c r="BQ198" i="1"/>
  <c r="BX198" i="1"/>
  <c r="BW198" i="1"/>
  <c r="CF117" i="1"/>
  <c r="CC118" i="1"/>
  <c r="CF121" i="1"/>
  <c r="CC122" i="1"/>
  <c r="CF125" i="1"/>
  <c r="CC128" i="1"/>
  <c r="CF131" i="1"/>
  <c r="CC132" i="1"/>
  <c r="CF135" i="1"/>
  <c r="CC136" i="1"/>
  <c r="F178" i="1"/>
  <c r="J141" i="1"/>
  <c r="N178" i="1"/>
  <c r="V178" i="1"/>
  <c r="Z141" i="1"/>
  <c r="AD178" i="1"/>
  <c r="AL141" i="1"/>
  <c r="AP178" i="1"/>
  <c r="AT178" i="1"/>
  <c r="AX178" i="1"/>
  <c r="BB178" i="1"/>
  <c r="BJ178" i="1"/>
  <c r="BN178" i="1"/>
  <c r="BR178" i="1"/>
  <c r="BV141" i="1"/>
  <c r="CD141" i="1"/>
  <c r="CF143" i="1"/>
  <c r="CC144" i="1"/>
  <c r="CF147" i="1"/>
  <c r="CC148" i="1"/>
  <c r="CF151" i="1"/>
  <c r="CC152" i="1"/>
  <c r="CD153" i="1"/>
  <c r="AM154" i="1"/>
  <c r="BV154" i="1"/>
  <c r="R155" i="1"/>
  <c r="CD155" i="1"/>
  <c r="AM156" i="1"/>
  <c r="BV156" i="1"/>
  <c r="CF157" i="1"/>
  <c r="BX157" i="1"/>
  <c r="BW157" i="1"/>
  <c r="AI159" i="1"/>
  <c r="AH159" i="1"/>
  <c r="AM159" i="1"/>
  <c r="AN159" i="1"/>
  <c r="BP160" i="1"/>
  <c r="BQ160" i="1"/>
  <c r="S161" i="1"/>
  <c r="R161" i="1"/>
  <c r="BF162" i="1"/>
  <c r="BG162" i="1"/>
  <c r="BG163" i="1"/>
  <c r="BF163" i="1"/>
  <c r="BQ163" i="1"/>
  <c r="BP163" i="1"/>
  <c r="S164" i="1"/>
  <c r="R164" i="1"/>
  <c r="AI164" i="1"/>
  <c r="AH164" i="1"/>
  <c r="AN164" i="1"/>
  <c r="AM164" i="1"/>
  <c r="S165" i="1"/>
  <c r="R165" i="1"/>
  <c r="BX165" i="1"/>
  <c r="BW165" i="1"/>
  <c r="AB166" i="1"/>
  <c r="AA166" i="1"/>
  <c r="BQ166" i="1"/>
  <c r="BP166" i="1"/>
  <c r="BP170" i="1"/>
  <c r="BQ170" i="1"/>
  <c r="S171" i="1"/>
  <c r="R171" i="1"/>
  <c r="BF172" i="1"/>
  <c r="BG172" i="1"/>
  <c r="S174" i="1"/>
  <c r="R174" i="1"/>
  <c r="AB174" i="1"/>
  <c r="AA174" i="1"/>
  <c r="BG174" i="1"/>
  <c r="BF174" i="1"/>
  <c r="BG175" i="1"/>
  <c r="BF175" i="1"/>
  <c r="BQ175" i="1"/>
  <c r="BP175" i="1"/>
  <c r="AB176" i="1"/>
  <c r="AA176" i="1"/>
  <c r="S177" i="1"/>
  <c r="R177" i="1"/>
  <c r="AI177" i="1"/>
  <c r="AH177" i="1"/>
  <c r="AM177" i="1"/>
  <c r="AN177" i="1"/>
  <c r="I183" i="1"/>
  <c r="J183" i="1"/>
  <c r="AB183" i="1"/>
  <c r="AA183" i="1"/>
  <c r="AI183" i="1"/>
  <c r="AH183" i="1"/>
  <c r="BX186" i="1"/>
  <c r="BW186" i="1"/>
  <c r="I187" i="1"/>
  <c r="J187" i="1"/>
  <c r="AB187" i="1"/>
  <c r="AA187" i="1"/>
  <c r="AI187" i="1"/>
  <c r="AH187" i="1"/>
  <c r="AI189" i="1"/>
  <c r="AH189" i="1"/>
  <c r="AM189" i="1"/>
  <c r="AN189" i="1"/>
  <c r="AB190" i="1"/>
  <c r="AA190" i="1"/>
  <c r="BG190" i="1"/>
  <c r="BF190" i="1"/>
  <c r="J192" i="1"/>
  <c r="I192" i="1"/>
  <c r="AH192" i="1"/>
  <c r="AI192" i="1"/>
  <c r="BW193" i="1"/>
  <c r="BX193" i="1"/>
  <c r="AI195" i="1"/>
  <c r="AH195" i="1"/>
  <c r="BQ196" i="1"/>
  <c r="BP196" i="1"/>
  <c r="BG197" i="1"/>
  <c r="BF197" i="1"/>
  <c r="C178" i="1"/>
  <c r="G178" i="1"/>
  <c r="BO141" i="1"/>
  <c r="CF178" i="1"/>
  <c r="H154" i="1"/>
  <c r="AG155" i="1"/>
  <c r="H156" i="1"/>
  <c r="Z156" i="1"/>
  <c r="BG157" i="1"/>
  <c r="BF157" i="1"/>
  <c r="BQ157" i="1"/>
  <c r="BP157" i="1"/>
  <c r="CC157" i="1"/>
  <c r="R158" i="1"/>
  <c r="S158" i="1"/>
  <c r="AH158" i="1"/>
  <c r="AI158" i="1"/>
  <c r="AN158" i="1"/>
  <c r="AM158" i="1"/>
  <c r="S159" i="1"/>
  <c r="R159" i="1"/>
  <c r="BW159" i="1"/>
  <c r="BX159" i="1"/>
  <c r="S160" i="1"/>
  <c r="R160" i="1"/>
  <c r="AI160" i="1"/>
  <c r="AH160" i="1"/>
  <c r="AN160" i="1"/>
  <c r="AM160" i="1"/>
  <c r="I161" i="1"/>
  <c r="J161" i="1"/>
  <c r="BX161" i="1"/>
  <c r="BW161" i="1"/>
  <c r="AB162" i="1"/>
  <c r="AA162" i="1"/>
  <c r="BQ162" i="1"/>
  <c r="BP162" i="1"/>
  <c r="S163" i="1"/>
  <c r="R163" i="1"/>
  <c r="AI163" i="1"/>
  <c r="AH163" i="1"/>
  <c r="J164" i="1"/>
  <c r="I164" i="1"/>
  <c r="BP164" i="1"/>
  <c r="BQ164" i="1"/>
  <c r="BX164" i="1"/>
  <c r="BW164" i="1"/>
  <c r="AB165" i="1"/>
  <c r="AA165" i="1"/>
  <c r="BG165" i="1"/>
  <c r="BF165" i="1"/>
  <c r="BQ165" i="1"/>
  <c r="BP165" i="1"/>
  <c r="AH166" i="1"/>
  <c r="AI166" i="1"/>
  <c r="J169" i="1"/>
  <c r="I169" i="1"/>
  <c r="BW169" i="1"/>
  <c r="BX169" i="1"/>
  <c r="AI170" i="1"/>
  <c r="AH170" i="1"/>
  <c r="AN170" i="1"/>
  <c r="AM170" i="1"/>
  <c r="I171" i="1"/>
  <c r="J171" i="1"/>
  <c r="BX171" i="1"/>
  <c r="BW171" i="1"/>
  <c r="AB172" i="1"/>
  <c r="AA172" i="1"/>
  <c r="S173" i="1"/>
  <c r="R173" i="1"/>
  <c r="AI173" i="1"/>
  <c r="AH173" i="1"/>
  <c r="AM173" i="1"/>
  <c r="AN173" i="1"/>
  <c r="BP174" i="1"/>
  <c r="BQ174" i="1"/>
  <c r="S175" i="1"/>
  <c r="R175" i="1"/>
  <c r="AB175" i="1"/>
  <c r="AA175" i="1"/>
  <c r="AI175" i="1"/>
  <c r="AH175" i="1"/>
  <c r="R176" i="1"/>
  <c r="S176" i="1"/>
  <c r="AH176" i="1"/>
  <c r="AI176" i="1"/>
  <c r="BW177" i="1"/>
  <c r="BX177" i="1"/>
  <c r="AB182" i="1"/>
  <c r="AA182" i="1"/>
  <c r="J184" i="1"/>
  <c r="I184" i="1"/>
  <c r="AH184" i="1"/>
  <c r="AI184" i="1"/>
  <c r="AN184" i="1"/>
  <c r="AM184" i="1"/>
  <c r="AI185" i="1"/>
  <c r="AH185" i="1"/>
  <c r="AM185" i="1"/>
  <c r="AN185" i="1"/>
  <c r="AB186" i="1"/>
  <c r="AA186" i="1"/>
  <c r="BG186" i="1"/>
  <c r="BF186" i="1"/>
  <c r="J188" i="1"/>
  <c r="I188" i="1"/>
  <c r="AH188" i="1"/>
  <c r="AI188" i="1"/>
  <c r="BW189" i="1"/>
  <c r="BX189" i="1"/>
  <c r="BP190" i="1"/>
  <c r="BQ190" i="1"/>
  <c r="BX191" i="1"/>
  <c r="BW191" i="1"/>
  <c r="AN192" i="1"/>
  <c r="AM192" i="1"/>
  <c r="BQ192" i="1"/>
  <c r="BP192" i="1"/>
  <c r="BX192" i="1"/>
  <c r="BW192" i="1"/>
  <c r="AA193" i="1"/>
  <c r="AB193" i="1"/>
  <c r="BG193" i="1"/>
  <c r="BF193" i="1"/>
  <c r="BQ193" i="1"/>
  <c r="BP193" i="1"/>
  <c r="J194" i="1"/>
  <c r="I194" i="1"/>
  <c r="AI194" i="1"/>
  <c r="AH194" i="1"/>
  <c r="AN194" i="1"/>
  <c r="AM194" i="1"/>
  <c r="BF196" i="1"/>
  <c r="BG196" i="1"/>
  <c r="J197" i="1"/>
  <c r="I197" i="1"/>
  <c r="AA197" i="1"/>
  <c r="AB197" i="1"/>
  <c r="AI197" i="1"/>
  <c r="AH197" i="1"/>
  <c r="AB198" i="1"/>
  <c r="AA198" i="1"/>
  <c r="BQ199" i="1"/>
  <c r="BP199" i="1"/>
  <c r="CF159" i="1"/>
  <c r="CG160" i="1"/>
  <c r="AN163" i="1"/>
  <c r="CF163" i="1"/>
  <c r="CG164" i="1"/>
  <c r="J165" i="1"/>
  <c r="CD165" i="1"/>
  <c r="AN169" i="1"/>
  <c r="CF169" i="1"/>
  <c r="CF173" i="1"/>
  <c r="CF177" i="1"/>
  <c r="AG182" i="1"/>
  <c r="BE182" i="1"/>
  <c r="S184" i="1"/>
  <c r="CF185" i="1"/>
  <c r="S188" i="1"/>
  <c r="CF189" i="1"/>
  <c r="S192" i="1"/>
  <c r="CF193" i="1"/>
  <c r="CG194" i="1"/>
  <c r="J195" i="1"/>
  <c r="R195" i="1"/>
  <c r="CG195" i="1"/>
  <c r="S196" i="1"/>
  <c r="CC196" i="1"/>
  <c r="CF198" i="1"/>
  <c r="CG198" i="1"/>
  <c r="BE199" i="1"/>
  <c r="J200" i="1"/>
  <c r="I200" i="1"/>
  <c r="AA200" i="1"/>
  <c r="AA201" i="1"/>
  <c r="AB201" i="1"/>
  <c r="BP202" i="1"/>
  <c r="BQ202" i="1"/>
  <c r="AI203" i="1"/>
  <c r="AH203" i="1"/>
  <c r="AN203" i="1"/>
  <c r="AM203" i="1"/>
  <c r="BX204" i="1"/>
  <c r="BW204" i="1"/>
  <c r="BW205" i="1"/>
  <c r="BX205" i="1"/>
  <c r="R210" i="1"/>
  <c r="S210" i="1"/>
  <c r="AB210" i="1"/>
  <c r="AA210" i="1"/>
  <c r="BF210" i="1"/>
  <c r="BG210" i="1"/>
  <c r="BQ210" i="1"/>
  <c r="BP210" i="1"/>
  <c r="AA211" i="1"/>
  <c r="AB211" i="1"/>
  <c r="AI211" i="1"/>
  <c r="AH211" i="1"/>
  <c r="S213" i="1"/>
  <c r="R213" i="1"/>
  <c r="AI213" i="1"/>
  <c r="AH213" i="1"/>
  <c r="AN213" i="1"/>
  <c r="AM213" i="1"/>
  <c r="J215" i="1"/>
  <c r="I215" i="1"/>
  <c r="BP216" i="1"/>
  <c r="BQ216" i="1"/>
  <c r="BX216" i="1"/>
  <c r="BW216" i="1"/>
  <c r="BX217" i="1"/>
  <c r="BW217" i="1"/>
  <c r="AH218" i="1"/>
  <c r="AI218" i="1"/>
  <c r="AN218" i="1"/>
  <c r="AM218" i="1"/>
  <c r="J219" i="1"/>
  <c r="I219" i="1"/>
  <c r="BP220" i="1"/>
  <c r="BQ220" i="1"/>
  <c r="BX220" i="1"/>
  <c r="BW220" i="1"/>
  <c r="BX221" i="1"/>
  <c r="BW221" i="1"/>
  <c r="AH222" i="1"/>
  <c r="AI222" i="1"/>
  <c r="AN222" i="1"/>
  <c r="AM222" i="1"/>
  <c r="J223" i="1"/>
  <c r="I223" i="1"/>
  <c r="S223" i="1"/>
  <c r="R223" i="1"/>
  <c r="S224" i="1"/>
  <c r="R224" i="1"/>
  <c r="AI224" i="1"/>
  <c r="AH224" i="1"/>
  <c r="BG224" i="1"/>
  <c r="BF224" i="1"/>
  <c r="R226" i="1"/>
  <c r="S226" i="1"/>
  <c r="AB226" i="1"/>
  <c r="AA226" i="1"/>
  <c r="BF226" i="1"/>
  <c r="BG226" i="1"/>
  <c r="BQ226" i="1"/>
  <c r="BP226" i="1"/>
  <c r="BG227" i="1"/>
  <c r="BF227" i="1"/>
  <c r="BQ227" i="1"/>
  <c r="BP227" i="1"/>
  <c r="AB229" i="1"/>
  <c r="AA229" i="1"/>
  <c r="BG229" i="1"/>
  <c r="BF229" i="1"/>
  <c r="BQ229" i="1"/>
  <c r="BP229" i="1"/>
  <c r="J230" i="1"/>
  <c r="I230" i="1"/>
  <c r="BX230" i="1"/>
  <c r="BW230" i="1"/>
  <c r="S236" i="1"/>
  <c r="R236" i="1"/>
  <c r="AB236" i="1"/>
  <c r="AA236" i="1"/>
  <c r="AI236" i="1"/>
  <c r="AH236" i="1"/>
  <c r="BG236" i="1"/>
  <c r="BF236" i="1"/>
  <c r="S237" i="1"/>
  <c r="R237" i="1"/>
  <c r="AI237" i="1"/>
  <c r="AH237" i="1"/>
  <c r="AN237" i="1"/>
  <c r="AM237" i="1"/>
  <c r="BF239" i="1"/>
  <c r="BG239" i="1"/>
  <c r="AA240" i="1"/>
  <c r="AB240" i="1"/>
  <c r="R243" i="1"/>
  <c r="S243" i="1"/>
  <c r="BF243" i="1"/>
  <c r="BG243" i="1"/>
  <c r="AM157" i="1"/>
  <c r="CF158" i="1"/>
  <c r="I159" i="1"/>
  <c r="CC159" i="1"/>
  <c r="AM161" i="1"/>
  <c r="CF162" i="1"/>
  <c r="I163" i="1"/>
  <c r="CC169" i="1"/>
  <c r="AM171" i="1"/>
  <c r="CF172" i="1"/>
  <c r="I173" i="1"/>
  <c r="CC173" i="1"/>
  <c r="AM175" i="1"/>
  <c r="CF176" i="1"/>
  <c r="I177" i="1"/>
  <c r="CC177" i="1"/>
  <c r="F231" i="1"/>
  <c r="N231" i="1"/>
  <c r="R182" i="1"/>
  <c r="V231" i="1"/>
  <c r="AD231" i="1"/>
  <c r="AP231" i="1"/>
  <c r="AT231" i="1"/>
  <c r="AX231" i="1"/>
  <c r="BB231" i="1"/>
  <c r="BJ231" i="1"/>
  <c r="BN231" i="1"/>
  <c r="BR231" i="1"/>
  <c r="BV182" i="1"/>
  <c r="CD182" i="1"/>
  <c r="AM183" i="1"/>
  <c r="CF184" i="1"/>
  <c r="I185" i="1"/>
  <c r="CC185" i="1"/>
  <c r="R186" i="1"/>
  <c r="AM187" i="1"/>
  <c r="CF188" i="1"/>
  <c r="I189" i="1"/>
  <c r="CC189" i="1"/>
  <c r="R190" i="1"/>
  <c r="AM191" i="1"/>
  <c r="CF192" i="1"/>
  <c r="I193" i="1"/>
  <c r="CC193" i="1"/>
  <c r="R194" i="1"/>
  <c r="AM195" i="1"/>
  <c r="CF195" i="1"/>
  <c r="Z196" i="1"/>
  <c r="AG198" i="1"/>
  <c r="AN198" i="1"/>
  <c r="CC199" i="1"/>
  <c r="BP200" i="1"/>
  <c r="J201" i="1"/>
  <c r="I201" i="1"/>
  <c r="AI201" i="1"/>
  <c r="AH201" i="1"/>
  <c r="BX202" i="1"/>
  <c r="BW202" i="1"/>
  <c r="BQ203" i="1"/>
  <c r="BP203" i="1"/>
  <c r="BX203" i="1"/>
  <c r="BW203" i="1"/>
  <c r="AB204" i="1"/>
  <c r="AA204" i="1"/>
  <c r="BF204" i="1"/>
  <c r="BG204" i="1"/>
  <c r="BQ204" i="1"/>
  <c r="BP204" i="1"/>
  <c r="AA205" i="1"/>
  <c r="AB205" i="1"/>
  <c r="BG205" i="1"/>
  <c r="BF205" i="1"/>
  <c r="BQ205" i="1"/>
  <c r="BP205" i="1"/>
  <c r="J206" i="1"/>
  <c r="I206" i="1"/>
  <c r="BP206" i="1"/>
  <c r="BQ206" i="1"/>
  <c r="BX206" i="1"/>
  <c r="BW206" i="1"/>
  <c r="AI207" i="1"/>
  <c r="AH207" i="1"/>
  <c r="AN207" i="1"/>
  <c r="AM207" i="1"/>
  <c r="J211" i="1"/>
  <c r="I211" i="1"/>
  <c r="BP212" i="1"/>
  <c r="BQ212" i="1"/>
  <c r="BX212" i="1"/>
  <c r="BW212" i="1"/>
  <c r="BX213" i="1"/>
  <c r="BW213" i="1"/>
  <c r="AH214" i="1"/>
  <c r="AI214" i="1"/>
  <c r="AN214" i="1"/>
  <c r="AM214" i="1"/>
  <c r="S215" i="1"/>
  <c r="R215" i="1"/>
  <c r="BW215" i="1"/>
  <c r="BX215" i="1"/>
  <c r="S216" i="1"/>
  <c r="R216" i="1"/>
  <c r="AB216" i="1"/>
  <c r="AA216" i="1"/>
  <c r="AI216" i="1"/>
  <c r="AH216" i="1"/>
  <c r="BG216" i="1"/>
  <c r="BF216" i="1"/>
  <c r="AB217" i="1"/>
  <c r="AA217" i="1"/>
  <c r="BG217" i="1"/>
  <c r="BF217" i="1"/>
  <c r="BQ217" i="1"/>
  <c r="BP217" i="1"/>
  <c r="J218" i="1"/>
  <c r="I218" i="1"/>
  <c r="BX218" i="1"/>
  <c r="BW218" i="1"/>
  <c r="S219" i="1"/>
  <c r="R219" i="1"/>
  <c r="BW219" i="1"/>
  <c r="BX219" i="1"/>
  <c r="S220" i="1"/>
  <c r="R220" i="1"/>
  <c r="AB220" i="1"/>
  <c r="AA220" i="1"/>
  <c r="AI220" i="1"/>
  <c r="AH220" i="1"/>
  <c r="BG220" i="1"/>
  <c r="BF220" i="1"/>
  <c r="AB221" i="1"/>
  <c r="AA221" i="1"/>
  <c r="BG221" i="1"/>
  <c r="BF221" i="1"/>
  <c r="BQ221" i="1"/>
  <c r="BP221" i="1"/>
  <c r="J222" i="1"/>
  <c r="I222" i="1"/>
  <c r="BX222" i="1"/>
  <c r="BW222" i="1"/>
  <c r="BW223" i="1"/>
  <c r="BX223" i="1"/>
  <c r="J224" i="1"/>
  <c r="I224" i="1"/>
  <c r="S225" i="1"/>
  <c r="R225" i="1"/>
  <c r="AI225" i="1"/>
  <c r="AH225" i="1"/>
  <c r="AN225" i="1"/>
  <c r="AM225" i="1"/>
  <c r="AA227" i="1"/>
  <c r="AB227" i="1"/>
  <c r="AI227" i="1"/>
  <c r="AH227" i="1"/>
  <c r="BP228" i="1"/>
  <c r="BQ228" i="1"/>
  <c r="BX228" i="1"/>
  <c r="BW228" i="1"/>
  <c r="R230" i="1"/>
  <c r="S230" i="1"/>
  <c r="AB230" i="1"/>
  <c r="AA230" i="1"/>
  <c r="BF230" i="1"/>
  <c r="BG230" i="1"/>
  <c r="BQ230" i="1"/>
  <c r="BP230" i="1"/>
  <c r="J236" i="1"/>
  <c r="I236" i="1"/>
  <c r="BQ237" i="1"/>
  <c r="BP237" i="1"/>
  <c r="BX237" i="1"/>
  <c r="BW237" i="1"/>
  <c r="AH238" i="1"/>
  <c r="AI238" i="1"/>
  <c r="AN238" i="1"/>
  <c r="AM238" i="1"/>
  <c r="BP239" i="1"/>
  <c r="BQ239" i="1"/>
  <c r="BP241" i="1"/>
  <c r="BQ241" i="1"/>
  <c r="CG166" i="1"/>
  <c r="S182" i="1"/>
  <c r="AU231" i="1"/>
  <c r="AY231" i="1"/>
  <c r="BC231" i="1"/>
  <c r="BK231" i="1"/>
  <c r="BO182" i="1"/>
  <c r="BS231" i="1"/>
  <c r="CE231" i="1"/>
  <c r="R185" i="1"/>
  <c r="R189" i="1"/>
  <c r="R193" i="1"/>
  <c r="CC195" i="1"/>
  <c r="BO197" i="1"/>
  <c r="CC197" i="1"/>
  <c r="AM198" i="1"/>
  <c r="R199" i="1"/>
  <c r="I199" i="1"/>
  <c r="J199" i="1"/>
  <c r="AM199" i="1"/>
  <c r="BX199" i="1"/>
  <c r="BW199" i="1"/>
  <c r="CG199" i="1"/>
  <c r="CF199" i="1"/>
  <c r="BE200" i="1"/>
  <c r="BV200" i="1"/>
  <c r="AM201" i="1"/>
  <c r="AN201" i="1"/>
  <c r="BW201" i="1"/>
  <c r="BX201" i="1"/>
  <c r="J202" i="1"/>
  <c r="I202" i="1"/>
  <c r="BG202" i="1"/>
  <c r="BF202" i="1"/>
  <c r="I203" i="1"/>
  <c r="J203" i="1"/>
  <c r="AB203" i="1"/>
  <c r="AA203" i="1"/>
  <c r="BG203" i="1"/>
  <c r="BF203" i="1"/>
  <c r="J205" i="1"/>
  <c r="I205" i="1"/>
  <c r="AI205" i="1"/>
  <c r="AH205" i="1"/>
  <c r="AB206" i="1"/>
  <c r="AA206" i="1"/>
  <c r="AI206" i="1"/>
  <c r="AH206" i="1"/>
  <c r="BG206" i="1"/>
  <c r="BF206" i="1"/>
  <c r="BX207" i="1"/>
  <c r="BW207" i="1"/>
  <c r="AH210" i="1"/>
  <c r="AI210" i="1"/>
  <c r="AN210" i="1"/>
  <c r="AM210" i="1"/>
  <c r="S211" i="1"/>
  <c r="R211" i="1"/>
  <c r="BW211" i="1"/>
  <c r="BX211" i="1"/>
  <c r="S212" i="1"/>
  <c r="R212" i="1"/>
  <c r="AB212" i="1"/>
  <c r="AA212" i="1"/>
  <c r="AI212" i="1"/>
  <c r="AH212" i="1"/>
  <c r="BG212" i="1"/>
  <c r="BF212" i="1"/>
  <c r="AB213" i="1"/>
  <c r="AA213" i="1"/>
  <c r="BG213" i="1"/>
  <c r="BF213" i="1"/>
  <c r="BQ213" i="1"/>
  <c r="BP213" i="1"/>
  <c r="J214" i="1"/>
  <c r="I214" i="1"/>
  <c r="BX214" i="1"/>
  <c r="BW214" i="1"/>
  <c r="BG215" i="1"/>
  <c r="BF215" i="1"/>
  <c r="BQ215" i="1"/>
  <c r="BP215" i="1"/>
  <c r="J216" i="1"/>
  <c r="I216" i="1"/>
  <c r="R218" i="1"/>
  <c r="S218" i="1"/>
  <c r="AB218" i="1"/>
  <c r="AA218" i="1"/>
  <c r="BF218" i="1"/>
  <c r="BG218" i="1"/>
  <c r="BQ218" i="1"/>
  <c r="BP218" i="1"/>
  <c r="BG219" i="1"/>
  <c r="BF219" i="1"/>
  <c r="BQ219" i="1"/>
  <c r="BP219" i="1"/>
  <c r="J220" i="1"/>
  <c r="I220" i="1"/>
  <c r="R222" i="1"/>
  <c r="S222" i="1"/>
  <c r="AB222" i="1"/>
  <c r="AA222" i="1"/>
  <c r="BF222" i="1"/>
  <c r="BG222" i="1"/>
  <c r="BQ222" i="1"/>
  <c r="BP222" i="1"/>
  <c r="BG223" i="1"/>
  <c r="BF223" i="1"/>
  <c r="BQ223" i="1"/>
  <c r="BP223" i="1"/>
  <c r="BX225" i="1"/>
  <c r="BW225" i="1"/>
  <c r="AH226" i="1"/>
  <c r="AI226" i="1"/>
  <c r="AN226" i="1"/>
  <c r="AM226" i="1"/>
  <c r="J227" i="1"/>
  <c r="I227" i="1"/>
  <c r="S228" i="1"/>
  <c r="R228" i="1"/>
  <c r="AB228" i="1"/>
  <c r="AA228" i="1"/>
  <c r="AI228" i="1"/>
  <c r="AH228" i="1"/>
  <c r="BG228" i="1"/>
  <c r="BF228" i="1"/>
  <c r="S229" i="1"/>
  <c r="R229" i="1"/>
  <c r="AI229" i="1"/>
  <c r="AH229" i="1"/>
  <c r="AN229" i="1"/>
  <c r="AM229" i="1"/>
  <c r="AB237" i="1"/>
  <c r="AA237" i="1"/>
  <c r="BG237" i="1"/>
  <c r="BF237" i="1"/>
  <c r="J238" i="1"/>
  <c r="I238" i="1"/>
  <c r="R238" i="1"/>
  <c r="S238" i="1"/>
  <c r="BW238" i="1"/>
  <c r="BX238" i="1"/>
  <c r="R239" i="1"/>
  <c r="S239" i="1"/>
  <c r="AH239" i="1"/>
  <c r="AI239" i="1"/>
  <c r="BW240" i="1"/>
  <c r="BX240" i="1"/>
  <c r="AH243" i="1"/>
  <c r="AI243" i="1"/>
  <c r="AA244" i="1"/>
  <c r="AB244" i="1"/>
  <c r="D231" i="1"/>
  <c r="H182" i="1"/>
  <c r="L231" i="1"/>
  <c r="P231" i="1"/>
  <c r="T231" i="1"/>
  <c r="X231" i="1"/>
  <c r="AF231" i="1"/>
  <c r="AJ231" i="1"/>
  <c r="AR231" i="1"/>
  <c r="AV231" i="1"/>
  <c r="AZ231" i="1"/>
  <c r="BD231" i="1"/>
  <c r="BH231" i="1"/>
  <c r="BL231" i="1"/>
  <c r="BT231" i="1"/>
  <c r="CB231" i="1"/>
  <c r="CF182" i="1"/>
  <c r="CD195" i="1"/>
  <c r="R196" i="1"/>
  <c r="AL196" i="1"/>
  <c r="BV196" i="1"/>
  <c r="CD196" i="1"/>
  <c r="R197" i="1"/>
  <c r="AM197" i="1"/>
  <c r="AN197" i="1"/>
  <c r="J198" i="1"/>
  <c r="BE198" i="1"/>
  <c r="Z199" i="1"/>
  <c r="AG199" i="1"/>
  <c r="AH200" i="1"/>
  <c r="AI200" i="1"/>
  <c r="BG201" i="1"/>
  <c r="BF201" i="1"/>
  <c r="BQ201" i="1"/>
  <c r="BP201" i="1"/>
  <c r="AB202" i="1"/>
  <c r="AA202" i="1"/>
  <c r="AI202" i="1"/>
  <c r="AH202" i="1"/>
  <c r="AH204" i="1"/>
  <c r="AI204" i="1"/>
  <c r="AN204" i="1"/>
  <c r="AM204" i="1"/>
  <c r="AB207" i="1"/>
  <c r="AA207" i="1"/>
  <c r="BG207" i="1"/>
  <c r="BF207" i="1"/>
  <c r="BQ207" i="1"/>
  <c r="BP207" i="1"/>
  <c r="J210" i="1"/>
  <c r="I210" i="1"/>
  <c r="BX210" i="1"/>
  <c r="BW210" i="1"/>
  <c r="BG211" i="1"/>
  <c r="BF211" i="1"/>
  <c r="BQ211" i="1"/>
  <c r="BP211" i="1"/>
  <c r="J212" i="1"/>
  <c r="I212" i="1"/>
  <c r="R214" i="1"/>
  <c r="S214" i="1"/>
  <c r="AB214" i="1"/>
  <c r="AA214" i="1"/>
  <c r="BF214" i="1"/>
  <c r="BG214" i="1"/>
  <c r="BQ214" i="1"/>
  <c r="BP214" i="1"/>
  <c r="AA215" i="1"/>
  <c r="AB215" i="1"/>
  <c r="AI215" i="1"/>
  <c r="AH215" i="1"/>
  <c r="S217" i="1"/>
  <c r="R217" i="1"/>
  <c r="AI217" i="1"/>
  <c r="AH217" i="1"/>
  <c r="AN217" i="1"/>
  <c r="AM217" i="1"/>
  <c r="AA219" i="1"/>
  <c r="AB219" i="1"/>
  <c r="AI219" i="1"/>
  <c r="AH219" i="1"/>
  <c r="S221" i="1"/>
  <c r="R221" i="1"/>
  <c r="AI221" i="1"/>
  <c r="AH221" i="1"/>
  <c r="AN221" i="1"/>
  <c r="AM221" i="1"/>
  <c r="AA223" i="1"/>
  <c r="AB223" i="1"/>
  <c r="AI223" i="1"/>
  <c r="AH223" i="1"/>
  <c r="AB224" i="1"/>
  <c r="AA224" i="1"/>
  <c r="BP224" i="1"/>
  <c r="BQ224" i="1"/>
  <c r="BX224" i="1"/>
  <c r="BW224" i="1"/>
  <c r="AB225" i="1"/>
  <c r="AA225" i="1"/>
  <c r="BG225" i="1"/>
  <c r="BF225" i="1"/>
  <c r="BQ225" i="1"/>
  <c r="BP225" i="1"/>
  <c r="J226" i="1"/>
  <c r="I226" i="1"/>
  <c r="BX226" i="1"/>
  <c r="BW226" i="1"/>
  <c r="S227" i="1"/>
  <c r="R227" i="1"/>
  <c r="BW227" i="1"/>
  <c r="BX227" i="1"/>
  <c r="J228" i="1"/>
  <c r="I228" i="1"/>
  <c r="BX229" i="1"/>
  <c r="BW229" i="1"/>
  <c r="AH230" i="1"/>
  <c r="AI230" i="1"/>
  <c r="AN230" i="1"/>
  <c r="AM230" i="1"/>
  <c r="BP236" i="1"/>
  <c r="BQ236" i="1"/>
  <c r="BX236" i="1"/>
  <c r="BW236" i="1"/>
  <c r="I237" i="1"/>
  <c r="J237" i="1"/>
  <c r="AB238" i="1"/>
  <c r="AA238" i="1"/>
  <c r="BF238" i="1"/>
  <c r="BG238" i="1"/>
  <c r="BQ238" i="1"/>
  <c r="BP238" i="1"/>
  <c r="CD199" i="1"/>
  <c r="S200" i="1"/>
  <c r="CG202" i="1"/>
  <c r="R203" i="1"/>
  <c r="CD203" i="1"/>
  <c r="S204" i="1"/>
  <c r="AN205" i="1"/>
  <c r="CG206" i="1"/>
  <c r="J207" i="1"/>
  <c r="R207" i="1"/>
  <c r="CD207" i="1"/>
  <c r="AN211" i="1"/>
  <c r="CG212" i="1"/>
  <c r="J213" i="1"/>
  <c r="CD213" i="1"/>
  <c r="AN215" i="1"/>
  <c r="CG216" i="1"/>
  <c r="J217" i="1"/>
  <c r="CD217" i="1"/>
  <c r="AN219" i="1"/>
  <c r="CG220" i="1"/>
  <c r="J221" i="1"/>
  <c r="CD221" i="1"/>
  <c r="AN223" i="1"/>
  <c r="CG224" i="1"/>
  <c r="J225" i="1"/>
  <c r="CD225" i="1"/>
  <c r="AN227" i="1"/>
  <c r="CF227" i="1"/>
  <c r="CC228" i="1"/>
  <c r="CG228" i="1"/>
  <c r="J229" i="1"/>
  <c r="CD229" i="1"/>
  <c r="H235" i="1"/>
  <c r="CB302" i="1"/>
  <c r="CG236" i="1"/>
  <c r="CD237" i="1"/>
  <c r="CC238" i="1"/>
  <c r="CF239" i="1"/>
  <c r="Z241" i="1"/>
  <c r="BV241" i="1"/>
  <c r="CF241" i="1"/>
  <c r="CG241" i="1"/>
  <c r="AG242" i="1"/>
  <c r="AM242" i="1"/>
  <c r="AG244" i="1"/>
  <c r="BE244" i="1"/>
  <c r="BW244" i="1"/>
  <c r="BX244" i="1"/>
  <c r="AB245" i="1"/>
  <c r="AA245" i="1"/>
  <c r="BG245" i="1"/>
  <c r="BF245" i="1"/>
  <c r="AI246" i="1"/>
  <c r="AH246" i="1"/>
  <c r="AN246" i="1"/>
  <c r="AM246" i="1"/>
  <c r="AB249" i="1"/>
  <c r="AA249" i="1"/>
  <c r="BQ249" i="1"/>
  <c r="BP249" i="1"/>
  <c r="S250" i="1"/>
  <c r="R250" i="1"/>
  <c r="AA250" i="1"/>
  <c r="AB250" i="1"/>
  <c r="AI250" i="1"/>
  <c r="AH250" i="1"/>
  <c r="S251" i="1"/>
  <c r="R251" i="1"/>
  <c r="AI251" i="1"/>
  <c r="AH251" i="1"/>
  <c r="AN251" i="1"/>
  <c r="AM251" i="1"/>
  <c r="AB252" i="1"/>
  <c r="AA252" i="1"/>
  <c r="BG252" i="1"/>
  <c r="BF252" i="1"/>
  <c r="BQ252" i="1"/>
  <c r="BP252" i="1"/>
  <c r="J253" i="1"/>
  <c r="I253" i="1"/>
  <c r="AN253" i="1"/>
  <c r="AM253" i="1"/>
  <c r="BX253" i="1"/>
  <c r="BW253" i="1"/>
  <c r="J254" i="1"/>
  <c r="I254" i="1"/>
  <c r="BQ254" i="1"/>
  <c r="BP254" i="1"/>
  <c r="BP255" i="1"/>
  <c r="BQ255" i="1"/>
  <c r="BX255" i="1"/>
  <c r="BW255" i="1"/>
  <c r="R257" i="1"/>
  <c r="S257" i="1"/>
  <c r="BF257" i="1"/>
  <c r="BG257" i="1"/>
  <c r="BQ257" i="1"/>
  <c r="BP257" i="1"/>
  <c r="BG258" i="1"/>
  <c r="BF258" i="1"/>
  <c r="J259" i="1"/>
  <c r="I259" i="1"/>
  <c r="AB261" i="1"/>
  <c r="AA261" i="1"/>
  <c r="BG261" i="1"/>
  <c r="BF261" i="1"/>
  <c r="BQ266" i="1"/>
  <c r="BP266" i="1"/>
  <c r="CD202" i="1"/>
  <c r="S203" i="1"/>
  <c r="CD206" i="1"/>
  <c r="S207" i="1"/>
  <c r="CF210" i="1"/>
  <c r="CD212" i="1"/>
  <c r="CF214" i="1"/>
  <c r="CD216" i="1"/>
  <c r="CD220" i="1"/>
  <c r="CD224" i="1"/>
  <c r="CD228" i="1"/>
  <c r="CF230" i="1"/>
  <c r="AG235" i="1"/>
  <c r="BE235" i="1"/>
  <c r="CC235" i="1"/>
  <c r="CD236" i="1"/>
  <c r="CD238" i="1"/>
  <c r="I239" i="1"/>
  <c r="AM239" i="1"/>
  <c r="BX239" i="1"/>
  <c r="BW239" i="1"/>
  <c r="AM240" i="1"/>
  <c r="AN240" i="1"/>
  <c r="CC242" i="1"/>
  <c r="CD242" i="1"/>
  <c r="AN243" i="1"/>
  <c r="AM243" i="1"/>
  <c r="J245" i="1"/>
  <c r="I245" i="1"/>
  <c r="S246" i="1"/>
  <c r="R246" i="1"/>
  <c r="BX246" i="1"/>
  <c r="BW246" i="1"/>
  <c r="AH249" i="1"/>
  <c r="AI249" i="1"/>
  <c r="BQ250" i="1"/>
  <c r="BP250" i="1"/>
  <c r="BP251" i="1"/>
  <c r="BQ251" i="1"/>
  <c r="BX251" i="1"/>
  <c r="BW251" i="1"/>
  <c r="R253" i="1"/>
  <c r="S253" i="1"/>
  <c r="BF253" i="1"/>
  <c r="BG253" i="1"/>
  <c r="BQ253" i="1"/>
  <c r="BP253" i="1"/>
  <c r="BW254" i="1"/>
  <c r="BX254" i="1"/>
  <c r="AB255" i="1"/>
  <c r="AA255" i="1"/>
  <c r="BG255" i="1"/>
  <c r="BF255" i="1"/>
  <c r="AI256" i="1"/>
  <c r="AH256" i="1"/>
  <c r="AN256" i="1"/>
  <c r="AM256" i="1"/>
  <c r="AB257" i="1"/>
  <c r="AA257" i="1"/>
  <c r="S258" i="1"/>
  <c r="R258" i="1"/>
  <c r="AA258" i="1"/>
  <c r="AB258" i="1"/>
  <c r="AI258" i="1"/>
  <c r="AH258" i="1"/>
  <c r="S259" i="1"/>
  <c r="R259" i="1"/>
  <c r="AI259" i="1"/>
  <c r="AH259" i="1"/>
  <c r="AN259" i="1"/>
  <c r="AM259" i="1"/>
  <c r="S260" i="1"/>
  <c r="R260" i="1"/>
  <c r="BG260" i="1"/>
  <c r="BF260" i="1"/>
  <c r="AI261" i="1"/>
  <c r="AH261" i="1"/>
  <c r="BQ262" i="1"/>
  <c r="BP262" i="1"/>
  <c r="BX262" i="1"/>
  <c r="BW262" i="1"/>
  <c r="AI264" i="1"/>
  <c r="AH264" i="1"/>
  <c r="S265" i="1"/>
  <c r="R265" i="1"/>
  <c r="CC200" i="1"/>
  <c r="R201" i="1"/>
  <c r="S202" i="1"/>
  <c r="AM202" i="1"/>
  <c r="CF203" i="1"/>
  <c r="I204" i="1"/>
  <c r="CC204" i="1"/>
  <c r="R205" i="1"/>
  <c r="S206" i="1"/>
  <c r="I302" i="1"/>
  <c r="Z235" i="1"/>
  <c r="BV235" i="1"/>
  <c r="CF237" i="1"/>
  <c r="CG238" i="1"/>
  <c r="Z239" i="1"/>
  <c r="AG240" i="1"/>
  <c r="BE240" i="1"/>
  <c r="J241" i="1"/>
  <c r="I241" i="1"/>
  <c r="AM241" i="1"/>
  <c r="I242" i="1"/>
  <c r="J242" i="1"/>
  <c r="BP242" i="1"/>
  <c r="AB243" i="1"/>
  <c r="AA243" i="1"/>
  <c r="BQ243" i="1"/>
  <c r="S245" i="1"/>
  <c r="R245" i="1"/>
  <c r="AI245" i="1"/>
  <c r="AH245" i="1"/>
  <c r="AN245" i="1"/>
  <c r="AM245" i="1"/>
  <c r="AB246" i="1"/>
  <c r="AA246" i="1"/>
  <c r="BG246" i="1"/>
  <c r="BF246" i="1"/>
  <c r="BQ246" i="1"/>
  <c r="BP246" i="1"/>
  <c r="J249" i="1"/>
  <c r="I249" i="1"/>
  <c r="AN249" i="1"/>
  <c r="AM249" i="1"/>
  <c r="BX249" i="1"/>
  <c r="BW249" i="1"/>
  <c r="J250" i="1"/>
  <c r="I250" i="1"/>
  <c r="BW250" i="1"/>
  <c r="BX250" i="1"/>
  <c r="AB251" i="1"/>
  <c r="AA251" i="1"/>
  <c r="BG251" i="1"/>
  <c r="BF251" i="1"/>
  <c r="AI252" i="1"/>
  <c r="AH252" i="1"/>
  <c r="AN252" i="1"/>
  <c r="AM252" i="1"/>
  <c r="AB253" i="1"/>
  <c r="AA253" i="1"/>
  <c r="BG254" i="1"/>
  <c r="BF254" i="1"/>
  <c r="J255" i="1"/>
  <c r="I255" i="1"/>
  <c r="S256" i="1"/>
  <c r="R256" i="1"/>
  <c r="BX256" i="1"/>
  <c r="BW256" i="1"/>
  <c r="AH257" i="1"/>
  <c r="AI257" i="1"/>
  <c r="J258" i="1"/>
  <c r="I258" i="1"/>
  <c r="BQ258" i="1"/>
  <c r="BP258" i="1"/>
  <c r="J263" i="1"/>
  <c r="I263" i="1"/>
  <c r="BQ263" i="1"/>
  <c r="BP263" i="1"/>
  <c r="J264" i="1"/>
  <c r="I264" i="1"/>
  <c r="S264" i="1"/>
  <c r="R264" i="1"/>
  <c r="AB265" i="1"/>
  <c r="AA265" i="1"/>
  <c r="BG265" i="1"/>
  <c r="BF265" i="1"/>
  <c r="BX265" i="1"/>
  <c r="BW265" i="1"/>
  <c r="C302" i="1"/>
  <c r="J302" i="1" s="1"/>
  <c r="G302" i="1"/>
  <c r="K302" i="1"/>
  <c r="O302" i="1"/>
  <c r="O5" i="1" s="1"/>
  <c r="W302" i="1"/>
  <c r="W5" i="1" s="1"/>
  <c r="AE302" i="1"/>
  <c r="AE5" i="1" s="1"/>
  <c r="AM235" i="1"/>
  <c r="AQ302" i="1"/>
  <c r="AQ5" i="1" s="1"/>
  <c r="AU302" i="1"/>
  <c r="AY302" i="1"/>
  <c r="BC302" i="1"/>
  <c r="BK302" i="1"/>
  <c r="BO235" i="1"/>
  <c r="BS302" i="1"/>
  <c r="CE302" i="1"/>
  <c r="CF238" i="1"/>
  <c r="J240" i="1"/>
  <c r="BO240" i="1"/>
  <c r="S241" i="1"/>
  <c r="AG241" i="1"/>
  <c r="BE241" i="1"/>
  <c r="S242" i="1"/>
  <c r="R242" i="1"/>
  <c r="AB242" i="1"/>
  <c r="BE242" i="1"/>
  <c r="BV242" i="1"/>
  <c r="CF242" i="1"/>
  <c r="BX243" i="1"/>
  <c r="BW243" i="1"/>
  <c r="AM244" i="1"/>
  <c r="AN244" i="1"/>
  <c r="BQ244" i="1"/>
  <c r="BP244" i="1"/>
  <c r="BP245" i="1"/>
  <c r="BQ245" i="1"/>
  <c r="BX245" i="1"/>
  <c r="BW245" i="1"/>
  <c r="R249" i="1"/>
  <c r="S249" i="1"/>
  <c r="BF249" i="1"/>
  <c r="BG249" i="1"/>
  <c r="BG250" i="1"/>
  <c r="BF250" i="1"/>
  <c r="J251" i="1"/>
  <c r="I251" i="1"/>
  <c r="S252" i="1"/>
  <c r="R252" i="1"/>
  <c r="BX252" i="1"/>
  <c r="BW252" i="1"/>
  <c r="AH253" i="1"/>
  <c r="AI253" i="1"/>
  <c r="S254" i="1"/>
  <c r="R254" i="1"/>
  <c r="AA254" i="1"/>
  <c r="AB254" i="1"/>
  <c r="AI254" i="1"/>
  <c r="AH254" i="1"/>
  <c r="S255" i="1"/>
  <c r="R255" i="1"/>
  <c r="AI255" i="1"/>
  <c r="AH255" i="1"/>
  <c r="AN255" i="1"/>
  <c r="AM255" i="1"/>
  <c r="AB256" i="1"/>
  <c r="AA256" i="1"/>
  <c r="BG256" i="1"/>
  <c r="BF256" i="1"/>
  <c r="BQ256" i="1"/>
  <c r="BP256" i="1"/>
  <c r="J257" i="1"/>
  <c r="I257" i="1"/>
  <c r="AN257" i="1"/>
  <c r="AM257" i="1"/>
  <c r="BX257" i="1"/>
  <c r="BW257" i="1"/>
  <c r="BW258" i="1"/>
  <c r="BX258" i="1"/>
  <c r="AB259" i="1"/>
  <c r="AA259" i="1"/>
  <c r="BF259" i="1"/>
  <c r="BG259" i="1"/>
  <c r="BQ259" i="1"/>
  <c r="BP259" i="1"/>
  <c r="AI260" i="1"/>
  <c r="AH260" i="1"/>
  <c r="S261" i="1"/>
  <c r="R261" i="1"/>
  <c r="BX261" i="1"/>
  <c r="BW261" i="1"/>
  <c r="AB262" i="1"/>
  <c r="AA262" i="1"/>
  <c r="BG264" i="1"/>
  <c r="BF264" i="1"/>
  <c r="AI265" i="1"/>
  <c r="AH265" i="1"/>
  <c r="CF244" i="1"/>
  <c r="CC245" i="1"/>
  <c r="CG245" i="1"/>
  <c r="J246" i="1"/>
  <c r="CD246" i="1"/>
  <c r="AN250" i="1"/>
  <c r="CF250" i="1"/>
  <c r="CC251" i="1"/>
  <c r="CG251" i="1"/>
  <c r="J252" i="1"/>
  <c r="CD252" i="1"/>
  <c r="AN254" i="1"/>
  <c r="CF254" i="1"/>
  <c r="CC255" i="1"/>
  <c r="CG255" i="1"/>
  <c r="J256" i="1"/>
  <c r="CD256" i="1"/>
  <c r="AN258" i="1"/>
  <c r="CF258" i="1"/>
  <c r="BV259" i="1"/>
  <c r="CD259" i="1"/>
  <c r="CG259" i="1"/>
  <c r="BV260" i="1"/>
  <c r="R262" i="1"/>
  <c r="BE262" i="1"/>
  <c r="BE263" i="1"/>
  <c r="BV264" i="1"/>
  <c r="I265" i="1"/>
  <c r="AG266" i="1"/>
  <c r="AA267" i="1"/>
  <c r="S268" i="1"/>
  <c r="R268" i="1"/>
  <c r="AA268" i="1"/>
  <c r="AB268" i="1"/>
  <c r="BG268" i="1"/>
  <c r="BF268" i="1"/>
  <c r="BQ268" i="1"/>
  <c r="BP268" i="1"/>
  <c r="AB269" i="1"/>
  <c r="AA269" i="1"/>
  <c r="AI269" i="1"/>
  <c r="AH269" i="1"/>
  <c r="BP269" i="1"/>
  <c r="BQ269" i="1"/>
  <c r="I270" i="1"/>
  <c r="J270" i="1"/>
  <c r="BX271" i="1"/>
  <c r="BW271" i="1"/>
  <c r="AI272" i="1"/>
  <c r="AH272" i="1"/>
  <c r="AM272" i="1"/>
  <c r="AN272" i="1"/>
  <c r="S273" i="1"/>
  <c r="R273" i="1"/>
  <c r="BX273" i="1"/>
  <c r="BW273" i="1"/>
  <c r="S274" i="1"/>
  <c r="R274" i="1"/>
  <c r="AB274" i="1"/>
  <c r="AA274" i="1"/>
  <c r="AI274" i="1"/>
  <c r="AH274" i="1"/>
  <c r="BG274" i="1"/>
  <c r="BF274" i="1"/>
  <c r="S278" i="1"/>
  <c r="R278" i="1"/>
  <c r="BG278" i="1"/>
  <c r="BF278" i="1"/>
  <c r="AI282" i="1"/>
  <c r="AH282" i="1"/>
  <c r="AI286" i="1"/>
  <c r="AH286" i="1"/>
  <c r="CF260" i="1"/>
  <c r="H261" i="1"/>
  <c r="AN261" i="1"/>
  <c r="AM261" i="1"/>
  <c r="BO261" i="1"/>
  <c r="J262" i="1"/>
  <c r="CG262" i="1"/>
  <c r="CF262" i="1"/>
  <c r="AB264" i="1"/>
  <c r="AN264" i="1"/>
  <c r="CF264" i="1"/>
  <c r="AN265" i="1"/>
  <c r="AM265" i="1"/>
  <c r="J266" i="1"/>
  <c r="BE266" i="1"/>
  <c r="J267" i="1"/>
  <c r="I267" i="1"/>
  <c r="BP267" i="1"/>
  <c r="J269" i="1"/>
  <c r="I269" i="1"/>
  <c r="BQ270" i="1"/>
  <c r="BP270" i="1"/>
  <c r="BX270" i="1"/>
  <c r="BW270" i="1"/>
  <c r="AB271" i="1"/>
  <c r="AA271" i="1"/>
  <c r="BF271" i="1"/>
  <c r="BG271" i="1"/>
  <c r="BQ271" i="1"/>
  <c r="BP271" i="1"/>
  <c r="J272" i="1"/>
  <c r="I272" i="1"/>
  <c r="BW272" i="1"/>
  <c r="BX272" i="1"/>
  <c r="BG273" i="1"/>
  <c r="BF273" i="1"/>
  <c r="R275" i="1"/>
  <c r="S275" i="1"/>
  <c r="AI275" i="1"/>
  <c r="AH275" i="1"/>
  <c r="AM275" i="1"/>
  <c r="AN275" i="1"/>
  <c r="AB279" i="1"/>
  <c r="AA279" i="1"/>
  <c r="AB283" i="1"/>
  <c r="AA283" i="1"/>
  <c r="BX287" i="1"/>
  <c r="BW287" i="1"/>
  <c r="AH262" i="1"/>
  <c r="BW263" i="1"/>
  <c r="CD263" i="1"/>
  <c r="CC263" i="1"/>
  <c r="BP264" i="1"/>
  <c r="BV266" i="1"/>
  <c r="BE267" i="1"/>
  <c r="BX267" i="1"/>
  <c r="BW267" i="1"/>
  <c r="AI268" i="1"/>
  <c r="AH268" i="1"/>
  <c r="AM268" i="1"/>
  <c r="AN268" i="1"/>
  <c r="S269" i="1"/>
  <c r="R269" i="1"/>
  <c r="BX269" i="1"/>
  <c r="BW269" i="1"/>
  <c r="S270" i="1"/>
  <c r="R270" i="1"/>
  <c r="AB270" i="1"/>
  <c r="AA270" i="1"/>
  <c r="AI270" i="1"/>
  <c r="AH270" i="1"/>
  <c r="BG270" i="1"/>
  <c r="BF270" i="1"/>
  <c r="S272" i="1"/>
  <c r="R272" i="1"/>
  <c r="AA272" i="1"/>
  <c r="AB272" i="1"/>
  <c r="BG272" i="1"/>
  <c r="BF272" i="1"/>
  <c r="BQ272" i="1"/>
  <c r="BP272" i="1"/>
  <c r="AB273" i="1"/>
  <c r="AA273" i="1"/>
  <c r="AI273" i="1"/>
  <c r="AH273" i="1"/>
  <c r="BP273" i="1"/>
  <c r="BQ273" i="1"/>
  <c r="I274" i="1"/>
  <c r="J274" i="1"/>
  <c r="BQ274" i="1"/>
  <c r="BP274" i="1"/>
  <c r="BX275" i="1"/>
  <c r="BW275" i="1"/>
  <c r="AB276" i="1"/>
  <c r="AA276" i="1"/>
  <c r="AI278" i="1"/>
  <c r="AH278" i="1"/>
  <c r="S282" i="1"/>
  <c r="R282" i="1"/>
  <c r="BG282" i="1"/>
  <c r="BF282" i="1"/>
  <c r="BQ284" i="1"/>
  <c r="BP284" i="1"/>
  <c r="S286" i="1"/>
  <c r="R286" i="1"/>
  <c r="BG286" i="1"/>
  <c r="BF286" i="1"/>
  <c r="BQ288" i="1"/>
  <c r="BP288" i="1"/>
  <c r="I260" i="1"/>
  <c r="AA260" i="1"/>
  <c r="AM260" i="1"/>
  <c r="CC260" i="1"/>
  <c r="AM262" i="1"/>
  <c r="Z263" i="1"/>
  <c r="AG263" i="1"/>
  <c r="CG263" i="1"/>
  <c r="AA266" i="1"/>
  <c r="CG266" i="1"/>
  <c r="CF266" i="1"/>
  <c r="AH267" i="1"/>
  <c r="AI267" i="1"/>
  <c r="AM267" i="1"/>
  <c r="J268" i="1"/>
  <c r="I268" i="1"/>
  <c r="BW268" i="1"/>
  <c r="BX268" i="1"/>
  <c r="BG269" i="1"/>
  <c r="BF269" i="1"/>
  <c r="R271" i="1"/>
  <c r="S271" i="1"/>
  <c r="AH271" i="1"/>
  <c r="AI271" i="1"/>
  <c r="AN271" i="1"/>
  <c r="AM271" i="1"/>
  <c r="J273" i="1"/>
  <c r="I273" i="1"/>
  <c r="BX274" i="1"/>
  <c r="BW274" i="1"/>
  <c r="AB275" i="1"/>
  <c r="AA275" i="1"/>
  <c r="BG275" i="1"/>
  <c r="BF275" i="1"/>
  <c r="BQ276" i="1"/>
  <c r="BP276" i="1"/>
  <c r="BX279" i="1"/>
  <c r="BW279" i="1"/>
  <c r="BQ280" i="1"/>
  <c r="BP280" i="1"/>
  <c r="BX283" i="1"/>
  <c r="BW283" i="1"/>
  <c r="AB287" i="1"/>
  <c r="AA287" i="1"/>
  <c r="CF268" i="1"/>
  <c r="CD270" i="1"/>
  <c r="CF272" i="1"/>
  <c r="CD274" i="1"/>
  <c r="H276" i="1"/>
  <c r="AG276" i="1"/>
  <c r="BW276" i="1"/>
  <c r="BG277" i="1"/>
  <c r="BF277" i="1"/>
  <c r="BX277" i="1"/>
  <c r="BX278" i="1"/>
  <c r="BW278" i="1"/>
  <c r="AN279" i="1"/>
  <c r="AM279" i="1"/>
  <c r="AI280" i="1"/>
  <c r="CD281" i="1"/>
  <c r="CC281" i="1"/>
  <c r="AB282" i="1"/>
  <c r="AA282" i="1"/>
  <c r="BQ283" i="1"/>
  <c r="BP283" i="1"/>
  <c r="BW284" i="1"/>
  <c r="S285" i="1"/>
  <c r="R285" i="1"/>
  <c r="BG285" i="1"/>
  <c r="BF285" i="1"/>
  <c r="BX285" i="1"/>
  <c r="BX286" i="1"/>
  <c r="BW286" i="1"/>
  <c r="AN287" i="1"/>
  <c r="AM287" i="1"/>
  <c r="BW288" i="1"/>
  <c r="BG289" i="1"/>
  <c r="BF289" i="1"/>
  <c r="BQ289" i="1"/>
  <c r="BP289" i="1"/>
  <c r="J290" i="1"/>
  <c r="I290" i="1"/>
  <c r="AN290" i="1"/>
  <c r="AM290" i="1"/>
  <c r="BX290" i="1"/>
  <c r="BW290" i="1"/>
  <c r="I291" i="1"/>
  <c r="J291" i="1"/>
  <c r="BX291" i="1"/>
  <c r="BW291" i="1"/>
  <c r="AB294" i="1"/>
  <c r="AA294" i="1"/>
  <c r="BF294" i="1"/>
  <c r="BG294" i="1"/>
  <c r="J296" i="1"/>
  <c r="I296" i="1"/>
  <c r="BW296" i="1"/>
  <c r="BX296" i="1"/>
  <c r="BQ298" i="1"/>
  <c r="BP298" i="1"/>
  <c r="BX298" i="1"/>
  <c r="BW298" i="1"/>
  <c r="AI300" i="1"/>
  <c r="AH300" i="1"/>
  <c r="BX321" i="1"/>
  <c r="BW321" i="1"/>
  <c r="CG275" i="1"/>
  <c r="AM276" i="1"/>
  <c r="CG276" i="1"/>
  <c r="CF276" i="1"/>
  <c r="AI277" i="1"/>
  <c r="AH277" i="1"/>
  <c r="AN278" i="1"/>
  <c r="AM278" i="1"/>
  <c r="R279" i="1"/>
  <c r="AH279" i="1"/>
  <c r="BF279" i="1"/>
  <c r="BG280" i="1"/>
  <c r="J281" i="1"/>
  <c r="I281" i="1"/>
  <c r="BP281" i="1"/>
  <c r="J284" i="1"/>
  <c r="I284" i="1"/>
  <c r="AA284" i="1"/>
  <c r="CG284" i="1"/>
  <c r="CF284" i="1"/>
  <c r="AG285" i="1"/>
  <c r="AN286" i="1"/>
  <c r="AM286" i="1"/>
  <c r="R287" i="1"/>
  <c r="AH287" i="1"/>
  <c r="BF287" i="1"/>
  <c r="J288" i="1"/>
  <c r="I288" i="1"/>
  <c r="AA288" i="1"/>
  <c r="CG288" i="1"/>
  <c r="CF288" i="1"/>
  <c r="S289" i="1"/>
  <c r="R289" i="1"/>
  <c r="AG289" i="1"/>
  <c r="AM289" i="1"/>
  <c r="S290" i="1"/>
  <c r="R290" i="1"/>
  <c r="BG290" i="1"/>
  <c r="BF290" i="1"/>
  <c r="BG291" i="1"/>
  <c r="BF291" i="1"/>
  <c r="BQ291" i="1"/>
  <c r="BP291" i="1"/>
  <c r="AI295" i="1"/>
  <c r="AH295" i="1"/>
  <c r="AM295" i="1"/>
  <c r="AN295" i="1"/>
  <c r="S296" i="1"/>
  <c r="R296" i="1"/>
  <c r="BG296" i="1"/>
  <c r="BF296" i="1"/>
  <c r="BX297" i="1"/>
  <c r="BW297" i="1"/>
  <c r="I298" i="1"/>
  <c r="J298" i="1"/>
  <c r="AB298" i="1"/>
  <c r="AA298" i="1"/>
  <c r="BX301" i="1"/>
  <c r="BW301" i="1"/>
  <c r="S308" i="1"/>
  <c r="R308" i="1"/>
  <c r="BG308" i="1"/>
  <c r="BF308" i="1"/>
  <c r="BX313" i="1"/>
  <c r="BW313" i="1"/>
  <c r="S320" i="1"/>
  <c r="R320" i="1"/>
  <c r="CC267" i="1"/>
  <c r="AM269" i="1"/>
  <c r="CF270" i="1"/>
  <c r="I271" i="1"/>
  <c r="CC271" i="1"/>
  <c r="AM273" i="1"/>
  <c r="CF274" i="1"/>
  <c r="I275" i="1"/>
  <c r="BO275" i="1"/>
  <c r="CC275" i="1"/>
  <c r="R276" i="1"/>
  <c r="BE276" i="1"/>
  <c r="CD277" i="1"/>
  <c r="CC277" i="1"/>
  <c r="AB278" i="1"/>
  <c r="AA278" i="1"/>
  <c r="BO279" i="1"/>
  <c r="BX280" i="1"/>
  <c r="BW280" i="1"/>
  <c r="S281" i="1"/>
  <c r="R281" i="1"/>
  <c r="AB281" i="1"/>
  <c r="BE281" i="1"/>
  <c r="BV281" i="1"/>
  <c r="CF281" i="1"/>
  <c r="BV282" i="1"/>
  <c r="AN283" i="1"/>
  <c r="AM283" i="1"/>
  <c r="S284" i="1"/>
  <c r="AG284" i="1"/>
  <c r="CD285" i="1"/>
  <c r="CC285" i="1"/>
  <c r="AB286" i="1"/>
  <c r="AA286" i="1"/>
  <c r="BO287" i="1"/>
  <c r="S288" i="1"/>
  <c r="AG288" i="1"/>
  <c r="AA289" i="1"/>
  <c r="AB290" i="1"/>
  <c r="AA290" i="1"/>
  <c r="BP290" i="1"/>
  <c r="BQ290" i="1"/>
  <c r="S291" i="1"/>
  <c r="R291" i="1"/>
  <c r="AB291" i="1"/>
  <c r="AA291" i="1"/>
  <c r="AI291" i="1"/>
  <c r="AH291" i="1"/>
  <c r="R294" i="1"/>
  <c r="S294" i="1"/>
  <c r="AH294" i="1"/>
  <c r="AI294" i="1"/>
  <c r="AN294" i="1"/>
  <c r="AM294" i="1"/>
  <c r="S295" i="1"/>
  <c r="R295" i="1"/>
  <c r="BW295" i="1"/>
  <c r="BX295" i="1"/>
  <c r="AB297" i="1"/>
  <c r="AA297" i="1"/>
  <c r="BG297" i="1"/>
  <c r="BF297" i="1"/>
  <c r="S300" i="1"/>
  <c r="R300" i="1"/>
  <c r="BG300" i="1"/>
  <c r="BF300" i="1"/>
  <c r="S312" i="1"/>
  <c r="R312" i="1"/>
  <c r="BG324" i="1"/>
  <c r="BF324" i="1"/>
  <c r="J277" i="1"/>
  <c r="I277" i="1"/>
  <c r="AN277" i="1"/>
  <c r="BP277" i="1"/>
  <c r="BQ278" i="1"/>
  <c r="H279" i="1"/>
  <c r="H280" i="1"/>
  <c r="Z280" i="1"/>
  <c r="AN280" i="1"/>
  <c r="CG280" i="1"/>
  <c r="CF280" i="1"/>
  <c r="AG281" i="1"/>
  <c r="AM281" i="1"/>
  <c r="AL282" i="1"/>
  <c r="AL302" i="1" s="1"/>
  <c r="AG283" i="1"/>
  <c r="BE283" i="1"/>
  <c r="BE284" i="1"/>
  <c r="J285" i="1"/>
  <c r="I285" i="1"/>
  <c r="AN285" i="1"/>
  <c r="BP285" i="1"/>
  <c r="BQ286" i="1"/>
  <c r="H287" i="1"/>
  <c r="BE288" i="1"/>
  <c r="CF289" i="1"/>
  <c r="J289" i="1"/>
  <c r="I289" i="1"/>
  <c r="BW289" i="1"/>
  <c r="BX289" i="1"/>
  <c r="AI290" i="1"/>
  <c r="AH290" i="1"/>
  <c r="J294" i="1"/>
  <c r="I294" i="1"/>
  <c r="BQ294" i="1"/>
  <c r="BP294" i="1"/>
  <c r="BX294" i="1"/>
  <c r="BW294" i="1"/>
  <c r="AA295" i="1"/>
  <c r="AB295" i="1"/>
  <c r="BG295" i="1"/>
  <c r="BF295" i="1"/>
  <c r="BQ295" i="1"/>
  <c r="BP295" i="1"/>
  <c r="AA296" i="1"/>
  <c r="AB296" i="1"/>
  <c r="AI296" i="1"/>
  <c r="AH296" i="1"/>
  <c r="AM296" i="1"/>
  <c r="AN296" i="1"/>
  <c r="R297" i="1"/>
  <c r="S297" i="1"/>
  <c r="AI297" i="1"/>
  <c r="AH297" i="1"/>
  <c r="BP297" i="1"/>
  <c r="BQ297" i="1"/>
  <c r="AM298" i="1"/>
  <c r="AN298" i="1"/>
  <c r="AB301" i="1"/>
  <c r="AA301" i="1"/>
  <c r="AI308" i="1"/>
  <c r="AH308" i="1"/>
  <c r="BG316" i="1"/>
  <c r="BF316" i="1"/>
  <c r="CF295" i="1"/>
  <c r="J299" i="1"/>
  <c r="I299" i="1"/>
  <c r="AH299" i="1"/>
  <c r="AI299" i="1"/>
  <c r="BP299" i="1"/>
  <c r="BQ301" i="1"/>
  <c r="BP301" i="1"/>
  <c r="CE353" i="1"/>
  <c r="CG306" i="1"/>
  <c r="CF306" i="1"/>
  <c r="AI307" i="1"/>
  <c r="AH307" i="1"/>
  <c r="AN308" i="1"/>
  <c r="AM308" i="1"/>
  <c r="I309" i="1"/>
  <c r="J309" i="1"/>
  <c r="AB309" i="1"/>
  <c r="AA309" i="1"/>
  <c r="BX309" i="1"/>
  <c r="BW309" i="1"/>
  <c r="S310" i="1"/>
  <c r="J310" i="1"/>
  <c r="I310" i="1"/>
  <c r="BP312" i="1"/>
  <c r="BQ312" i="1"/>
  <c r="CF315" i="1"/>
  <c r="J315" i="1"/>
  <c r="I315" i="1"/>
  <c r="AI316" i="1"/>
  <c r="AH316" i="1"/>
  <c r="BX317" i="1"/>
  <c r="BW317" i="1"/>
  <c r="AB318" i="1"/>
  <c r="AA318" i="1"/>
  <c r="BP320" i="1"/>
  <c r="BQ320" i="1"/>
  <c r="CF323" i="1"/>
  <c r="J323" i="1"/>
  <c r="I323" i="1"/>
  <c r="AI324" i="1"/>
  <c r="AH324" i="1"/>
  <c r="BX325" i="1"/>
  <c r="BW325" i="1"/>
  <c r="AB326" i="1"/>
  <c r="AA326" i="1"/>
  <c r="AH327" i="1"/>
  <c r="BG327" i="1"/>
  <c r="BF327" i="1"/>
  <c r="CC289" i="1"/>
  <c r="AM291" i="1"/>
  <c r="CF294" i="1"/>
  <c r="I295" i="1"/>
  <c r="CC295" i="1"/>
  <c r="CG297" i="1"/>
  <c r="BE298" i="1"/>
  <c r="CD298" i="1"/>
  <c r="BE299" i="1"/>
  <c r="BW299" i="1"/>
  <c r="BX299" i="1"/>
  <c r="BO300" i="1"/>
  <c r="BV300" i="1"/>
  <c r="AN301" i="1"/>
  <c r="AM301" i="1"/>
  <c r="AA307" i="1"/>
  <c r="CD307" i="1"/>
  <c r="CC307" i="1"/>
  <c r="I308" i="1"/>
  <c r="Z308" i="1"/>
  <c r="CD309" i="1"/>
  <c r="AN310" i="1"/>
  <c r="AM310" i="1"/>
  <c r="CG310" i="1"/>
  <c r="CF310" i="1"/>
  <c r="S311" i="1"/>
  <c r="R311" i="1"/>
  <c r="AI311" i="1"/>
  <c r="AH311" i="1"/>
  <c r="AM311" i="1"/>
  <c r="AN311" i="1"/>
  <c r="AI312" i="1"/>
  <c r="AH312" i="1"/>
  <c r="AB313" i="1"/>
  <c r="AA313" i="1"/>
  <c r="AH313" i="1"/>
  <c r="BF313" i="1"/>
  <c r="J316" i="1"/>
  <c r="I316" i="1"/>
  <c r="S318" i="1"/>
  <c r="AI320" i="1"/>
  <c r="AH320" i="1"/>
  <c r="AB321" i="1"/>
  <c r="AA321" i="1"/>
  <c r="AH321" i="1"/>
  <c r="BF321" i="1"/>
  <c r="J322" i="1"/>
  <c r="I322" i="1"/>
  <c r="J324" i="1"/>
  <c r="I324" i="1"/>
  <c r="AI333" i="1"/>
  <c r="AH333" i="1"/>
  <c r="S339" i="1"/>
  <c r="BP339" i="1"/>
  <c r="BQ339" i="1"/>
  <c r="BX342" i="1"/>
  <c r="S343" i="1"/>
  <c r="R343" i="1"/>
  <c r="CF287" i="1"/>
  <c r="BO296" i="1"/>
  <c r="AG298" i="1"/>
  <c r="CG298" i="1"/>
  <c r="CF298" i="1"/>
  <c r="AA299" i="1"/>
  <c r="AN300" i="1"/>
  <c r="AM300" i="1"/>
  <c r="R301" i="1"/>
  <c r="AH301" i="1"/>
  <c r="BF301" i="1"/>
  <c r="C353" i="1"/>
  <c r="CD306" i="1"/>
  <c r="G353" i="1"/>
  <c r="BO306" i="1"/>
  <c r="J307" i="1"/>
  <c r="I307" i="1"/>
  <c r="AN307" i="1"/>
  <c r="BP307" i="1"/>
  <c r="BQ310" i="1"/>
  <c r="BP310" i="1"/>
  <c r="BX310" i="1"/>
  <c r="BW310" i="1"/>
  <c r="S316" i="1"/>
  <c r="R316" i="1"/>
  <c r="S317" i="1"/>
  <c r="R317" i="1"/>
  <c r="AB317" i="1"/>
  <c r="AA317" i="1"/>
  <c r="AN318" i="1"/>
  <c r="AM318" i="1"/>
  <c r="CG318" i="1"/>
  <c r="CF318" i="1"/>
  <c r="S319" i="1"/>
  <c r="R319" i="1"/>
  <c r="AI319" i="1"/>
  <c r="AH319" i="1"/>
  <c r="AM319" i="1"/>
  <c r="AN319" i="1"/>
  <c r="S324" i="1"/>
  <c r="R324" i="1"/>
  <c r="S325" i="1"/>
  <c r="R325" i="1"/>
  <c r="AB325" i="1"/>
  <c r="AA325" i="1"/>
  <c r="AN326" i="1"/>
  <c r="AM326" i="1"/>
  <c r="CF332" i="1"/>
  <c r="BP332" i="1"/>
  <c r="J332" i="1"/>
  <c r="I332" i="1"/>
  <c r="H297" i="1"/>
  <c r="AM297" i="1"/>
  <c r="CD299" i="1"/>
  <c r="CC299" i="1"/>
  <c r="I300" i="1"/>
  <c r="Z300" i="1"/>
  <c r="J301" i="1"/>
  <c r="K353" i="1"/>
  <c r="AB307" i="1"/>
  <c r="BE307" i="1"/>
  <c r="BV307" i="1"/>
  <c r="BO308" i="1"/>
  <c r="BV308" i="1"/>
  <c r="AB310" i="1"/>
  <c r="AA310" i="1"/>
  <c r="BG312" i="1"/>
  <c r="BF312" i="1"/>
  <c r="BQ314" i="1"/>
  <c r="BP314" i="1"/>
  <c r="BP315" i="1"/>
  <c r="AB316" i="1"/>
  <c r="AA316" i="1"/>
  <c r="BQ318" i="1"/>
  <c r="BP318" i="1"/>
  <c r="BX318" i="1"/>
  <c r="BW318" i="1"/>
  <c r="BG320" i="1"/>
  <c r="BF320" i="1"/>
  <c r="BQ322" i="1"/>
  <c r="BP322" i="1"/>
  <c r="BP323" i="1"/>
  <c r="AB324" i="1"/>
  <c r="AA324" i="1"/>
  <c r="J331" i="1"/>
  <c r="I331" i="1"/>
  <c r="BG333" i="1"/>
  <c r="BF333" i="1"/>
  <c r="D353" i="1"/>
  <c r="H306" i="1"/>
  <c r="L353" i="1"/>
  <c r="P353" i="1"/>
  <c r="T353" i="1"/>
  <c r="X353" i="1"/>
  <c r="AF353" i="1"/>
  <c r="AJ353" i="1"/>
  <c r="AR353" i="1"/>
  <c r="AV353" i="1"/>
  <c r="AZ353" i="1"/>
  <c r="BD353" i="1"/>
  <c r="BH353" i="1"/>
  <c r="BL353" i="1"/>
  <c r="BT353" i="1"/>
  <c r="CB353" i="1"/>
  <c r="AN309" i="1"/>
  <c r="AM309" i="1"/>
  <c r="CC309" i="1"/>
  <c r="CD311" i="1"/>
  <c r="CC311" i="1"/>
  <c r="AN312" i="1"/>
  <c r="AM312" i="1"/>
  <c r="J313" i="1"/>
  <c r="BO313" i="1"/>
  <c r="S314" i="1"/>
  <c r="AG314" i="1"/>
  <c r="BE314" i="1"/>
  <c r="BE315" i="1"/>
  <c r="BV315" i="1"/>
  <c r="BV316" i="1"/>
  <c r="AN317" i="1"/>
  <c r="AM317" i="1"/>
  <c r="BQ317" i="1"/>
  <c r="BP317" i="1"/>
  <c r="AA319" i="1"/>
  <c r="CD319" i="1"/>
  <c r="CC319" i="1"/>
  <c r="I320" i="1"/>
  <c r="AN320" i="1"/>
  <c r="AM320" i="1"/>
  <c r="J321" i="1"/>
  <c r="BO321" i="1"/>
  <c r="S322" i="1"/>
  <c r="AG322" i="1"/>
  <c r="BE322" i="1"/>
  <c r="BE323" i="1"/>
  <c r="BV323" i="1"/>
  <c r="BV324" i="1"/>
  <c r="AN325" i="1"/>
  <c r="AM325" i="1"/>
  <c r="CG326" i="1"/>
  <c r="CF326" i="1"/>
  <c r="S327" i="1"/>
  <c r="R327" i="1"/>
  <c r="AB328" i="1"/>
  <c r="AA328" i="1"/>
  <c r="BQ328" i="1"/>
  <c r="BP328" i="1"/>
  <c r="J333" i="1"/>
  <c r="I333" i="1"/>
  <c r="AB334" i="1"/>
  <c r="AA334" i="1"/>
  <c r="BQ334" i="1"/>
  <c r="BP334" i="1"/>
  <c r="S337" i="1"/>
  <c r="R337" i="1"/>
  <c r="AB337" i="1"/>
  <c r="AA337" i="1"/>
  <c r="BG337" i="1"/>
  <c r="BF337" i="1"/>
  <c r="BX338" i="1"/>
  <c r="BW338" i="1"/>
  <c r="CD341" i="1"/>
  <c r="S341" i="1"/>
  <c r="BQ352" i="1"/>
  <c r="BP352" i="1"/>
  <c r="E353" i="1"/>
  <c r="M353" i="1"/>
  <c r="U353" i="1"/>
  <c r="Y353" i="1"/>
  <c r="AC353" i="1"/>
  <c r="AG306" i="1"/>
  <c r="AK353" i="1"/>
  <c r="AO353" i="1"/>
  <c r="AS353" i="1"/>
  <c r="AW353" i="1"/>
  <c r="BA353" i="1"/>
  <c r="BE306" i="1"/>
  <c r="BI353" i="1"/>
  <c r="BM353" i="1"/>
  <c r="BU353" i="1"/>
  <c r="BY353" i="1"/>
  <c r="CC306" i="1"/>
  <c r="CF308" i="1"/>
  <c r="AG309" i="1"/>
  <c r="BE309" i="1"/>
  <c r="J311" i="1"/>
  <c r="I311" i="1"/>
  <c r="BP311" i="1"/>
  <c r="AB312" i="1"/>
  <c r="AA312" i="1"/>
  <c r="J314" i="1"/>
  <c r="I314" i="1"/>
  <c r="Z314" i="1"/>
  <c r="AN314" i="1"/>
  <c r="BV314" i="1"/>
  <c r="CG314" i="1"/>
  <c r="CF314" i="1"/>
  <c r="S315" i="1"/>
  <c r="R315" i="1"/>
  <c r="AG315" i="1"/>
  <c r="AM315" i="1"/>
  <c r="AG317" i="1"/>
  <c r="BE317" i="1"/>
  <c r="H318" i="1"/>
  <c r="J319" i="1"/>
  <c r="I319" i="1"/>
  <c r="BP319" i="1"/>
  <c r="AB320" i="1"/>
  <c r="AA320" i="1"/>
  <c r="Z322" i="1"/>
  <c r="AN322" i="1"/>
  <c r="BV322" i="1"/>
  <c r="CG322" i="1"/>
  <c r="CF322" i="1"/>
  <c r="S323" i="1"/>
  <c r="R323" i="1"/>
  <c r="AG323" i="1"/>
  <c r="AM323" i="1"/>
  <c r="AG325" i="1"/>
  <c r="BE325" i="1"/>
  <c r="H326" i="1"/>
  <c r="Z327" i="1"/>
  <c r="AM327" i="1"/>
  <c r="CF327" i="1"/>
  <c r="I328" i="1"/>
  <c r="J328" i="1"/>
  <c r="S333" i="1"/>
  <c r="R333" i="1"/>
  <c r="I334" i="1"/>
  <c r="J334" i="1"/>
  <c r="AA336" i="1"/>
  <c r="AB336" i="1"/>
  <c r="CD336" i="1"/>
  <c r="CC336" i="1"/>
  <c r="AI343" i="1"/>
  <c r="AH343" i="1"/>
  <c r="AB344" i="1"/>
  <c r="AA344" i="1"/>
  <c r="I353" i="1"/>
  <c r="J353" i="1"/>
  <c r="Z306" i="1"/>
  <c r="AD353" i="1"/>
  <c r="BR353" i="1"/>
  <c r="BV306" i="1"/>
  <c r="BQ309" i="1"/>
  <c r="BP309" i="1"/>
  <c r="CG309" i="1"/>
  <c r="AI310" i="1"/>
  <c r="BG310" i="1"/>
  <c r="CD310" i="1"/>
  <c r="BG311" i="1"/>
  <c r="BF311" i="1"/>
  <c r="BX311" i="1"/>
  <c r="BX312" i="1"/>
  <c r="BW312" i="1"/>
  <c r="AN313" i="1"/>
  <c r="AM313" i="1"/>
  <c r="AA315" i="1"/>
  <c r="CD315" i="1"/>
  <c r="CC315" i="1"/>
  <c r="AN316" i="1"/>
  <c r="AM316" i="1"/>
  <c r="AI318" i="1"/>
  <c r="BG318" i="1"/>
  <c r="CD318" i="1"/>
  <c r="BG319" i="1"/>
  <c r="BF319" i="1"/>
  <c r="BX319" i="1"/>
  <c r="BX320" i="1"/>
  <c r="BW320" i="1"/>
  <c r="AN321" i="1"/>
  <c r="AM321" i="1"/>
  <c r="AA323" i="1"/>
  <c r="CD323" i="1"/>
  <c r="CC323" i="1"/>
  <c r="AN324" i="1"/>
  <c r="AM324" i="1"/>
  <c r="BQ325" i="1"/>
  <c r="BP325" i="1"/>
  <c r="AI326" i="1"/>
  <c r="BF326" i="1"/>
  <c r="BG326" i="1"/>
  <c r="BQ326" i="1"/>
  <c r="J327" i="1"/>
  <c r="I327" i="1"/>
  <c r="BX328" i="1"/>
  <c r="BW328" i="1"/>
  <c r="AI331" i="1"/>
  <c r="BQ331" i="1"/>
  <c r="BP331" i="1"/>
  <c r="BX334" i="1"/>
  <c r="BW334" i="1"/>
  <c r="AA335" i="1"/>
  <c r="BQ335" i="1"/>
  <c r="BP335" i="1"/>
  <c r="AI337" i="1"/>
  <c r="AH337" i="1"/>
  <c r="AB338" i="1"/>
  <c r="AA338" i="1"/>
  <c r="AH339" i="1"/>
  <c r="AI339" i="1"/>
  <c r="S344" i="1"/>
  <c r="R344" i="1"/>
  <c r="BP327" i="1"/>
  <c r="AN328" i="1"/>
  <c r="AM328" i="1"/>
  <c r="BE331" i="1"/>
  <c r="BE332" i="1"/>
  <c r="BV332" i="1"/>
  <c r="BO333" i="1"/>
  <c r="BV333" i="1"/>
  <c r="AN334" i="1"/>
  <c r="AM334" i="1"/>
  <c r="H335" i="1"/>
  <c r="S335" i="1"/>
  <c r="AG335" i="1"/>
  <c r="J336" i="1"/>
  <c r="I336" i="1"/>
  <c r="BP336" i="1"/>
  <c r="BQ337" i="1"/>
  <c r="H338" i="1"/>
  <c r="BO338" i="1"/>
  <c r="I339" i="1"/>
  <c r="AB340" i="1"/>
  <c r="AA340" i="1"/>
  <c r="S342" i="1"/>
  <c r="R342" i="1"/>
  <c r="BG342" i="1"/>
  <c r="BF342" i="1"/>
  <c r="BQ342" i="1"/>
  <c r="BP342" i="1"/>
  <c r="BG343" i="1"/>
  <c r="BF343" i="1"/>
  <c r="BX343" i="1"/>
  <c r="BW343" i="1"/>
  <c r="I344" i="1"/>
  <c r="J344" i="1"/>
  <c r="BQ345" i="1"/>
  <c r="BP345" i="1"/>
  <c r="BX345" i="1"/>
  <c r="BG346" i="1"/>
  <c r="BF346" i="1"/>
  <c r="AB348" i="1"/>
  <c r="AA348" i="1"/>
  <c r="S351" i="1"/>
  <c r="R351" i="1"/>
  <c r="BG351" i="1"/>
  <c r="BF351" i="1"/>
  <c r="CF309" i="1"/>
  <c r="CC310" i="1"/>
  <c r="CF313" i="1"/>
  <c r="CC314" i="1"/>
  <c r="CF317" i="1"/>
  <c r="CC318" i="1"/>
  <c r="BV326" i="1"/>
  <c r="CD326" i="1"/>
  <c r="R328" i="1"/>
  <c r="AH328" i="1"/>
  <c r="BF328" i="1"/>
  <c r="BW331" i="1"/>
  <c r="CG331" i="1"/>
  <c r="CF331" i="1"/>
  <c r="AI332" i="1"/>
  <c r="AH332" i="1"/>
  <c r="AM332" i="1"/>
  <c r="AN333" i="1"/>
  <c r="AM333" i="1"/>
  <c r="R334" i="1"/>
  <c r="AH334" i="1"/>
  <c r="BF334" i="1"/>
  <c r="BE335" i="1"/>
  <c r="S336" i="1"/>
  <c r="R336" i="1"/>
  <c r="BG336" i="1"/>
  <c r="BF336" i="1"/>
  <c r="BV336" i="1"/>
  <c r="BX337" i="1"/>
  <c r="BW337" i="1"/>
  <c r="AN338" i="1"/>
  <c r="AM338" i="1"/>
  <c r="BG339" i="1"/>
  <c r="BQ341" i="1"/>
  <c r="BP341" i="1"/>
  <c r="BX341" i="1"/>
  <c r="BW341" i="1"/>
  <c r="AN344" i="1"/>
  <c r="AM344" i="1"/>
  <c r="BP344" i="1"/>
  <c r="BQ344" i="1"/>
  <c r="BQ348" i="1"/>
  <c r="BP348" i="1"/>
  <c r="AA350" i="1"/>
  <c r="AB350" i="1"/>
  <c r="CD350" i="1"/>
  <c r="CC350" i="1"/>
  <c r="CC326" i="1"/>
  <c r="BV327" i="1"/>
  <c r="Z331" i="1"/>
  <c r="AA332" i="1"/>
  <c r="CD332" i="1"/>
  <c r="CC332" i="1"/>
  <c r="Z333" i="1"/>
  <c r="BV335" i="1"/>
  <c r="CG335" i="1"/>
  <c r="CF335" i="1"/>
  <c r="AG336" i="1"/>
  <c r="AM336" i="1"/>
  <c r="AL337" i="1"/>
  <c r="AG338" i="1"/>
  <c r="BE338" i="1"/>
  <c r="CG338" i="1"/>
  <c r="CF338" i="1"/>
  <c r="I340" i="1"/>
  <c r="J340" i="1"/>
  <c r="BX340" i="1"/>
  <c r="BW340" i="1"/>
  <c r="S347" i="1"/>
  <c r="R347" i="1"/>
  <c r="BG347" i="1"/>
  <c r="BF347" i="1"/>
  <c r="I348" i="1"/>
  <c r="J348" i="1"/>
  <c r="AB352" i="1"/>
  <c r="AA352" i="1"/>
  <c r="Z339" i="1"/>
  <c r="AN340" i="1"/>
  <c r="AM340" i="1"/>
  <c r="Z341" i="1"/>
  <c r="AN341" i="1"/>
  <c r="CG341" i="1"/>
  <c r="CF341" i="1"/>
  <c r="AG342" i="1"/>
  <c r="AM342" i="1"/>
  <c r="AN343" i="1"/>
  <c r="AM343" i="1"/>
  <c r="AH344" i="1"/>
  <c r="BE344" i="1"/>
  <c r="I345" i="1"/>
  <c r="J345" i="1"/>
  <c r="AB345" i="1"/>
  <c r="AA345" i="1"/>
  <c r="AN348" i="1"/>
  <c r="AM348" i="1"/>
  <c r="BX348" i="1"/>
  <c r="BW348" i="1"/>
  <c r="BQ349" i="1"/>
  <c r="BP349" i="1"/>
  <c r="BP351" i="1"/>
  <c r="BQ351" i="1"/>
  <c r="AN352" i="1"/>
  <c r="AM352" i="1"/>
  <c r="BX352" i="1"/>
  <c r="BW352" i="1"/>
  <c r="CC338" i="1"/>
  <c r="BV339" i="1"/>
  <c r="AG340" i="1"/>
  <c r="BE340" i="1"/>
  <c r="H341" i="1"/>
  <c r="AM341" i="1"/>
  <c r="AA342" i="1"/>
  <c r="CD342" i="1"/>
  <c r="CC342" i="1"/>
  <c r="I343" i="1"/>
  <c r="Z343" i="1"/>
  <c r="BX344" i="1"/>
  <c r="BW344" i="1"/>
  <c r="AN345" i="1"/>
  <c r="AM345" i="1"/>
  <c r="AI346" i="1"/>
  <c r="AH346" i="1"/>
  <c r="AI347" i="1"/>
  <c r="AH347" i="1"/>
  <c r="AI351" i="1"/>
  <c r="AH351" i="1"/>
  <c r="AL339" i="1"/>
  <c r="CF339" i="1"/>
  <c r="BQ340" i="1"/>
  <c r="BP340" i="1"/>
  <c r="AI341" i="1"/>
  <c r="BG341" i="1"/>
  <c r="J342" i="1"/>
  <c r="I342" i="1"/>
  <c r="AH345" i="1"/>
  <c r="CC345" i="1"/>
  <c r="CD345" i="1"/>
  <c r="J346" i="1"/>
  <c r="I346" i="1"/>
  <c r="BX346" i="1"/>
  <c r="R349" i="1"/>
  <c r="S349" i="1"/>
  <c r="H347" i="1"/>
  <c r="AN347" i="1"/>
  <c r="AM347" i="1"/>
  <c r="AG348" i="1"/>
  <c r="BE348" i="1"/>
  <c r="J350" i="1"/>
  <c r="I350" i="1"/>
  <c r="BP350" i="1"/>
  <c r="I351" i="1"/>
  <c r="AN351" i="1"/>
  <c r="AM351" i="1"/>
  <c r="AG352" i="1"/>
  <c r="BE352" i="1"/>
  <c r="CF344" i="1"/>
  <c r="CG345" i="1"/>
  <c r="CD346" i="1"/>
  <c r="AB347" i="1"/>
  <c r="AA347" i="1"/>
  <c r="AG349" i="1"/>
  <c r="BE349" i="1"/>
  <c r="CD349" i="1"/>
  <c r="BG350" i="1"/>
  <c r="BF350" i="1"/>
  <c r="BV350" i="1"/>
  <c r="AB351" i="1"/>
  <c r="AA351" i="1"/>
  <c r="CG344" i="1"/>
  <c r="BE345" i="1"/>
  <c r="CF345" i="1"/>
  <c r="Z346" i="1"/>
  <c r="AL346" i="1"/>
  <c r="BO346" i="1"/>
  <c r="CC346" i="1"/>
  <c r="BO347" i="1"/>
  <c r="BV347" i="1"/>
  <c r="J349" i="1"/>
  <c r="I349" i="1"/>
  <c r="Z349" i="1"/>
  <c r="AN349" i="1"/>
  <c r="BV349" i="1"/>
  <c r="CG349" i="1"/>
  <c r="CF349" i="1"/>
  <c r="S350" i="1"/>
  <c r="R350" i="1"/>
  <c r="AG350" i="1"/>
  <c r="AM350" i="1"/>
  <c r="BV351" i="1"/>
  <c r="H352" i="1"/>
  <c r="CF348" i="1"/>
  <c r="CC349" i="1"/>
  <c r="CF352" i="1"/>
  <c r="CD178" i="1" l="1"/>
  <c r="BZ137" i="1"/>
  <c r="BZ109" i="1"/>
  <c r="J317" i="1"/>
  <c r="BP265" i="1"/>
  <c r="CG178" i="1"/>
  <c r="I137" i="1"/>
  <c r="AB277" i="1"/>
  <c r="I80" i="1"/>
  <c r="BN5" i="1"/>
  <c r="AT5" i="1"/>
  <c r="Q231" i="1"/>
  <c r="S231" i="1" s="1"/>
  <c r="BJ5" i="1"/>
  <c r="AP5" i="1"/>
  <c r="BS5" i="1"/>
  <c r="AY5" i="1"/>
  <c r="AU5" i="1"/>
  <c r="BB5" i="1"/>
  <c r="BK5" i="1"/>
  <c r="CC137" i="1"/>
  <c r="G5" i="1"/>
  <c r="BH5" i="1"/>
  <c r="AR5" i="1"/>
  <c r="T5" i="1"/>
  <c r="BM5" i="1"/>
  <c r="AW5" i="1"/>
  <c r="J282" i="1"/>
  <c r="I282" i="1"/>
  <c r="AX5" i="1"/>
  <c r="AD5" i="1"/>
  <c r="BD5" i="1"/>
  <c r="AJ5" i="1"/>
  <c r="P5" i="1"/>
  <c r="BV74" i="1"/>
  <c r="N5" i="1"/>
  <c r="BI5" i="1"/>
  <c r="AS5" i="1"/>
  <c r="L5" i="1"/>
  <c r="R331" i="1"/>
  <c r="S331" i="1"/>
  <c r="BP324" i="1"/>
  <c r="BQ324" i="1"/>
  <c r="I325" i="1"/>
  <c r="J325" i="1"/>
  <c r="S326" i="1"/>
  <c r="J312" i="1"/>
  <c r="I312" i="1"/>
  <c r="J286" i="1"/>
  <c r="I286" i="1"/>
  <c r="J278" i="1"/>
  <c r="I278" i="1"/>
  <c r="BP260" i="1"/>
  <c r="BP282" i="1"/>
  <c r="BQ282" i="1"/>
  <c r="BQ155" i="1"/>
  <c r="BP155" i="1"/>
  <c r="J120" i="1"/>
  <c r="I120" i="1"/>
  <c r="BC5" i="1"/>
  <c r="V5" i="1"/>
  <c r="BT5" i="1"/>
  <c r="AZ5" i="1"/>
  <c r="AF5" i="1"/>
  <c r="K5" i="1"/>
  <c r="BR5" i="1"/>
  <c r="Y5" i="1"/>
  <c r="BP343" i="1"/>
  <c r="BQ343" i="1"/>
  <c r="J243" i="1"/>
  <c r="I243" i="1"/>
  <c r="AM200" i="1"/>
  <c r="AN200" i="1"/>
  <c r="AN88" i="1"/>
  <c r="AM88" i="1"/>
  <c r="AL353" i="1"/>
  <c r="R231" i="1"/>
  <c r="BL5" i="1"/>
  <c r="AV5" i="1"/>
  <c r="X5" i="1"/>
  <c r="BU5" i="1"/>
  <c r="BA5" i="1"/>
  <c r="CB5" i="1"/>
  <c r="J337" i="1"/>
  <c r="I337" i="1"/>
  <c r="R280" i="1"/>
  <c r="S280" i="1"/>
  <c r="BP316" i="1"/>
  <c r="BQ316" i="1"/>
  <c r="I283" i="1"/>
  <c r="J283" i="1"/>
  <c r="J116" i="1"/>
  <c r="I116" i="1"/>
  <c r="AM72" i="1"/>
  <c r="AN72" i="1"/>
  <c r="J69" i="1"/>
  <c r="I69" i="1"/>
  <c r="AB71" i="1"/>
  <c r="AA71" i="1"/>
  <c r="AN302" i="1"/>
  <c r="AM302" i="1"/>
  <c r="AN353" i="1"/>
  <c r="AM353" i="1"/>
  <c r="AB20" i="1"/>
  <c r="AA20" i="1"/>
  <c r="BX20" i="1"/>
  <c r="BW20" i="1"/>
  <c r="BX74" i="1"/>
  <c r="BW74" i="1"/>
  <c r="AI350" i="1"/>
  <c r="AH350" i="1"/>
  <c r="BQ346" i="1"/>
  <c r="BP346" i="1"/>
  <c r="BF345" i="1"/>
  <c r="BG345" i="1"/>
  <c r="BG352" i="1"/>
  <c r="BF352" i="1"/>
  <c r="BG348" i="1"/>
  <c r="BF348" i="1"/>
  <c r="J347" i="1"/>
  <c r="I347" i="1"/>
  <c r="BG340" i="1"/>
  <c r="BF340" i="1"/>
  <c r="BF344" i="1"/>
  <c r="BG344" i="1"/>
  <c r="S340" i="1"/>
  <c r="R340" i="1"/>
  <c r="BG338" i="1"/>
  <c r="BF338" i="1"/>
  <c r="BX326" i="1"/>
  <c r="BW326" i="1"/>
  <c r="I338" i="1"/>
  <c r="J338" i="1"/>
  <c r="J335" i="1"/>
  <c r="I335" i="1"/>
  <c r="BG332" i="1"/>
  <c r="BF332" i="1"/>
  <c r="AI325" i="1"/>
  <c r="AH325" i="1"/>
  <c r="J318" i="1"/>
  <c r="I318" i="1"/>
  <c r="AI315" i="1"/>
  <c r="AH315" i="1"/>
  <c r="BG309" i="1"/>
  <c r="BF309" i="1"/>
  <c r="CA353" i="1"/>
  <c r="BZ353" i="1"/>
  <c r="BE353" i="1"/>
  <c r="BF306" i="1"/>
  <c r="BG306" i="1"/>
  <c r="BW323" i="1"/>
  <c r="BX323" i="1"/>
  <c r="BW315" i="1"/>
  <c r="BX315" i="1"/>
  <c r="H353" i="1"/>
  <c r="J306" i="1"/>
  <c r="I306" i="1"/>
  <c r="BX308" i="1"/>
  <c r="BW308" i="1"/>
  <c r="BO353" i="1"/>
  <c r="BQ306" i="1"/>
  <c r="BP306" i="1"/>
  <c r="AB308" i="1"/>
  <c r="AA308" i="1"/>
  <c r="BG298" i="1"/>
  <c r="BF298" i="1"/>
  <c r="I287" i="1"/>
  <c r="J287" i="1"/>
  <c r="BG283" i="1"/>
  <c r="BF283" i="1"/>
  <c r="AH288" i="1"/>
  <c r="AI288" i="1"/>
  <c r="BG281" i="1"/>
  <c r="BF281" i="1"/>
  <c r="S277" i="1"/>
  <c r="R277" i="1"/>
  <c r="R266" i="1"/>
  <c r="S266" i="1"/>
  <c r="AH266" i="1"/>
  <c r="AI266" i="1"/>
  <c r="BF263" i="1"/>
  <c r="BG263" i="1"/>
  <c r="BW260" i="1"/>
  <c r="BX260" i="1"/>
  <c r="BW242" i="1"/>
  <c r="BX242" i="1"/>
  <c r="BQ240" i="1"/>
  <c r="BP240" i="1"/>
  <c r="CA302" i="1"/>
  <c r="BX241" i="1"/>
  <c r="BW241" i="1"/>
  <c r="H302" i="1"/>
  <c r="J235" i="1"/>
  <c r="I235" i="1"/>
  <c r="AB199" i="1"/>
  <c r="AA199" i="1"/>
  <c r="AN196" i="1"/>
  <c r="AM196" i="1"/>
  <c r="CD231" i="1"/>
  <c r="CC231" i="1"/>
  <c r="BO231" i="1"/>
  <c r="BP182" i="1"/>
  <c r="BQ182" i="1"/>
  <c r="BZ231" i="1"/>
  <c r="J154" i="1"/>
  <c r="I154" i="1"/>
  <c r="BE137" i="1"/>
  <c r="BG113" i="1"/>
  <c r="BF113" i="1"/>
  <c r="BX122" i="1"/>
  <c r="BW122" i="1"/>
  <c r="AM115" i="1"/>
  <c r="AN115" i="1"/>
  <c r="BF122" i="1"/>
  <c r="BG122" i="1"/>
  <c r="I121" i="1"/>
  <c r="J121" i="1"/>
  <c r="BP120" i="1"/>
  <c r="BQ120" i="1"/>
  <c r="BE109" i="1"/>
  <c r="BF78" i="1"/>
  <c r="BG78" i="1"/>
  <c r="AH118" i="1"/>
  <c r="AI118" i="1"/>
  <c r="S73" i="1"/>
  <c r="R73" i="1"/>
  <c r="S70" i="1"/>
  <c r="R70" i="1"/>
  <c r="AI81" i="1"/>
  <c r="AH81" i="1"/>
  <c r="BP80" i="1"/>
  <c r="BQ80" i="1"/>
  <c r="I73" i="1"/>
  <c r="J73" i="1"/>
  <c r="BF71" i="1"/>
  <c r="BG71" i="1"/>
  <c r="BO109" i="1"/>
  <c r="BQ78" i="1"/>
  <c r="BP78" i="1"/>
  <c r="CA74" i="1"/>
  <c r="BZ74" i="1"/>
  <c r="BE74" i="1"/>
  <c r="BG47" i="1"/>
  <c r="BF47" i="1"/>
  <c r="BV43" i="1"/>
  <c r="BX24" i="1"/>
  <c r="BW24" i="1"/>
  <c r="CA20" i="1"/>
  <c r="BY5" i="1"/>
  <c r="BZ20" i="1"/>
  <c r="U5" i="1"/>
  <c r="BO20" i="1"/>
  <c r="BQ9" i="1"/>
  <c r="BP9" i="1"/>
  <c r="BG43" i="1"/>
  <c r="BF43" i="1"/>
  <c r="I43" i="1"/>
  <c r="CG20" i="1"/>
  <c r="AI20" i="1"/>
  <c r="AH20" i="1"/>
  <c r="CF43" i="1"/>
  <c r="D5" i="1"/>
  <c r="BX349" i="1"/>
  <c r="BW349" i="1"/>
  <c r="BX347" i="1"/>
  <c r="BW347" i="1"/>
  <c r="AM346" i="1"/>
  <c r="AN346" i="1"/>
  <c r="S345" i="1"/>
  <c r="R345" i="1"/>
  <c r="BW350" i="1"/>
  <c r="BX350" i="1"/>
  <c r="BF349" i="1"/>
  <c r="BG349" i="1"/>
  <c r="AI352" i="1"/>
  <c r="AH352" i="1"/>
  <c r="AI348" i="1"/>
  <c r="AH348" i="1"/>
  <c r="AB343" i="1"/>
  <c r="AA343" i="1"/>
  <c r="AI340" i="1"/>
  <c r="AH340" i="1"/>
  <c r="AI342" i="1"/>
  <c r="AH342" i="1"/>
  <c r="AB341" i="1"/>
  <c r="AA341" i="1"/>
  <c r="AA339" i="1"/>
  <c r="AB339" i="1"/>
  <c r="AI338" i="1"/>
  <c r="AH338" i="1"/>
  <c r="BX335" i="1"/>
  <c r="BW335" i="1"/>
  <c r="BX333" i="1"/>
  <c r="BW333" i="1"/>
  <c r="S332" i="1"/>
  <c r="R332" i="1"/>
  <c r="S309" i="1"/>
  <c r="R309" i="1"/>
  <c r="AA327" i="1"/>
  <c r="AB327" i="1"/>
  <c r="AB322" i="1"/>
  <c r="AA322" i="1"/>
  <c r="BG317" i="1"/>
  <c r="BF317" i="1"/>
  <c r="BX314" i="1"/>
  <c r="BW314" i="1"/>
  <c r="AI309" i="1"/>
  <c r="AH309" i="1"/>
  <c r="BG323" i="1"/>
  <c r="BF323" i="1"/>
  <c r="BQ321" i="1"/>
  <c r="BP321" i="1"/>
  <c r="BG315" i="1"/>
  <c r="BF315" i="1"/>
  <c r="BQ313" i="1"/>
  <c r="BP313" i="1"/>
  <c r="BP308" i="1"/>
  <c r="BQ308" i="1"/>
  <c r="S307" i="1"/>
  <c r="R307" i="1"/>
  <c r="AB300" i="1"/>
  <c r="AA300" i="1"/>
  <c r="AI298" i="1"/>
  <c r="AH298" i="1"/>
  <c r="BX300" i="1"/>
  <c r="BW300" i="1"/>
  <c r="BG299" i="1"/>
  <c r="BF299" i="1"/>
  <c r="R298" i="1"/>
  <c r="S298" i="1"/>
  <c r="CG353" i="1"/>
  <c r="CF353" i="1"/>
  <c r="AI283" i="1"/>
  <c r="AH283" i="1"/>
  <c r="AI281" i="1"/>
  <c r="AH281" i="1"/>
  <c r="AB280" i="1"/>
  <c r="AA280" i="1"/>
  <c r="BX282" i="1"/>
  <c r="BW282" i="1"/>
  <c r="BF267" i="1"/>
  <c r="BG267" i="1"/>
  <c r="BF266" i="1"/>
  <c r="BG266" i="1"/>
  <c r="J261" i="1"/>
  <c r="I261" i="1"/>
  <c r="R263" i="1"/>
  <c r="S263" i="1"/>
  <c r="BG242" i="1"/>
  <c r="BF242" i="1"/>
  <c r="BF241" i="1"/>
  <c r="BG241" i="1"/>
  <c r="BG240" i="1"/>
  <c r="BF240" i="1"/>
  <c r="Z302" i="1"/>
  <c r="AA235" i="1"/>
  <c r="AB235" i="1"/>
  <c r="BE302" i="1"/>
  <c r="BG235" i="1"/>
  <c r="BF235" i="1"/>
  <c r="AI242" i="1"/>
  <c r="AH242" i="1"/>
  <c r="AB241" i="1"/>
  <c r="AA241" i="1"/>
  <c r="BF198" i="1"/>
  <c r="BG198" i="1"/>
  <c r="CG231" i="1"/>
  <c r="CF231" i="1"/>
  <c r="AA196" i="1"/>
  <c r="AB196" i="1"/>
  <c r="BE231" i="1"/>
  <c r="BG182" i="1"/>
  <c r="BF182" i="1"/>
  <c r="AB156" i="1"/>
  <c r="AA156" i="1"/>
  <c r="BO178" i="1"/>
  <c r="BQ141" i="1"/>
  <c r="BP141" i="1"/>
  <c r="Z178" i="1"/>
  <c r="AA141" i="1"/>
  <c r="AB141" i="1"/>
  <c r="J178" i="1"/>
  <c r="I178" i="1"/>
  <c r="AG178" i="1"/>
  <c r="AI141" i="1"/>
  <c r="AH141" i="1"/>
  <c r="Q178" i="1"/>
  <c r="S141" i="1"/>
  <c r="R141" i="1"/>
  <c r="H178" i="1"/>
  <c r="CG137" i="1"/>
  <c r="CF137" i="1"/>
  <c r="AA115" i="1"/>
  <c r="AB115" i="1"/>
  <c r="H137" i="1"/>
  <c r="J113" i="1"/>
  <c r="I113" i="1"/>
  <c r="BG123" i="1"/>
  <c r="BF123" i="1"/>
  <c r="AH122" i="1"/>
  <c r="AI122" i="1"/>
  <c r="AB118" i="1"/>
  <c r="AA118" i="1"/>
  <c r="AI117" i="1"/>
  <c r="AH117" i="1"/>
  <c r="BP113" i="1"/>
  <c r="BO137" i="1"/>
  <c r="BQ113" i="1"/>
  <c r="AH78" i="1"/>
  <c r="AG109" i="1"/>
  <c r="AI78" i="1"/>
  <c r="BW119" i="1"/>
  <c r="BX119" i="1"/>
  <c r="AG137" i="1"/>
  <c r="AI113" i="1"/>
  <c r="AH113" i="1"/>
  <c r="J78" i="1"/>
  <c r="I78" i="1"/>
  <c r="H109" i="1"/>
  <c r="AB67" i="1"/>
  <c r="AA67" i="1"/>
  <c r="H74" i="1"/>
  <c r="J47" i="1"/>
  <c r="I47" i="1"/>
  <c r="S81" i="1"/>
  <c r="R81" i="1"/>
  <c r="BO74" i="1"/>
  <c r="BP47" i="1"/>
  <c r="BQ47" i="1"/>
  <c r="BW79" i="1"/>
  <c r="BX79" i="1"/>
  <c r="S79" i="1"/>
  <c r="R79" i="1"/>
  <c r="R78" i="1"/>
  <c r="Q109" i="1"/>
  <c r="S78" i="1"/>
  <c r="BW72" i="1"/>
  <c r="BX72" i="1"/>
  <c r="R71" i="1"/>
  <c r="S71" i="1"/>
  <c r="BX67" i="1"/>
  <c r="BW67" i="1"/>
  <c r="CD43" i="1"/>
  <c r="CC43" i="1"/>
  <c r="AL43" i="1"/>
  <c r="AN24" i="1"/>
  <c r="AM24" i="1"/>
  <c r="AO5" i="1"/>
  <c r="M5" i="1"/>
  <c r="BQ43" i="1"/>
  <c r="BP43" i="1"/>
  <c r="Z74" i="1"/>
  <c r="I74" i="1"/>
  <c r="S352" i="1"/>
  <c r="R352" i="1"/>
  <c r="BX351" i="1"/>
  <c r="BW351" i="1"/>
  <c r="S348" i="1"/>
  <c r="R348" i="1"/>
  <c r="BP347" i="1"/>
  <c r="BQ347" i="1"/>
  <c r="AA346" i="1"/>
  <c r="AB346" i="1"/>
  <c r="AH349" i="1"/>
  <c r="AI349" i="1"/>
  <c r="R346" i="1"/>
  <c r="S346" i="1"/>
  <c r="BX339" i="1"/>
  <c r="BW339" i="1"/>
  <c r="S338" i="1"/>
  <c r="R338" i="1"/>
  <c r="AI336" i="1"/>
  <c r="AH336" i="1"/>
  <c r="AB333" i="1"/>
  <c r="AA333" i="1"/>
  <c r="AB331" i="1"/>
  <c r="AA331" i="1"/>
  <c r="BW336" i="1"/>
  <c r="BX336" i="1"/>
  <c r="AH335" i="1"/>
  <c r="AI335" i="1"/>
  <c r="BP333" i="1"/>
  <c r="BQ333" i="1"/>
  <c r="BF331" i="1"/>
  <c r="BG331" i="1"/>
  <c r="BV353" i="1"/>
  <c r="BX306" i="1"/>
  <c r="BW306" i="1"/>
  <c r="Z353" i="1"/>
  <c r="AB306" i="1"/>
  <c r="AA306" i="1"/>
  <c r="J326" i="1"/>
  <c r="I326" i="1"/>
  <c r="AI323" i="1"/>
  <c r="AH323" i="1"/>
  <c r="S321" i="1"/>
  <c r="R321" i="1"/>
  <c r="AI317" i="1"/>
  <c r="AH317" i="1"/>
  <c r="S313" i="1"/>
  <c r="R313" i="1"/>
  <c r="AG353" i="1"/>
  <c r="AH306" i="1"/>
  <c r="AI306" i="1"/>
  <c r="BF322" i="1"/>
  <c r="BG322" i="1"/>
  <c r="BF314" i="1"/>
  <c r="BG314" i="1"/>
  <c r="CC353" i="1"/>
  <c r="CD353" i="1"/>
  <c r="BW307" i="1"/>
  <c r="BX307" i="1"/>
  <c r="Q353" i="1"/>
  <c r="R306" i="1"/>
  <c r="S306" i="1"/>
  <c r="J297" i="1"/>
  <c r="I297" i="1"/>
  <c r="BQ296" i="1"/>
  <c r="BP296" i="1"/>
  <c r="BP300" i="1"/>
  <c r="BQ300" i="1"/>
  <c r="R299" i="1"/>
  <c r="S299" i="1"/>
  <c r="S283" i="1"/>
  <c r="R283" i="1"/>
  <c r="J280" i="1"/>
  <c r="I280" i="1"/>
  <c r="BQ287" i="1"/>
  <c r="BP287" i="1"/>
  <c r="BQ279" i="1"/>
  <c r="BP279" i="1"/>
  <c r="BP275" i="1"/>
  <c r="BQ275" i="1"/>
  <c r="AI289" i="1"/>
  <c r="AH289" i="1"/>
  <c r="AI276" i="1"/>
  <c r="AH276" i="1"/>
  <c r="AH263" i="1"/>
  <c r="AI263" i="1"/>
  <c r="R267" i="1"/>
  <c r="S267" i="1"/>
  <c r="BP261" i="1"/>
  <c r="BQ261" i="1"/>
  <c r="BW264" i="1"/>
  <c r="BX264" i="1"/>
  <c r="BG262" i="1"/>
  <c r="BF262" i="1"/>
  <c r="AH241" i="1"/>
  <c r="AI241" i="1"/>
  <c r="BO302" i="1"/>
  <c r="BQ235" i="1"/>
  <c r="BP235" i="1"/>
  <c r="AI240" i="1"/>
  <c r="AH240" i="1"/>
  <c r="AG302" i="1"/>
  <c r="AI235" i="1"/>
  <c r="AH235" i="1"/>
  <c r="BG244" i="1"/>
  <c r="BF244" i="1"/>
  <c r="S240" i="1"/>
  <c r="R240" i="1"/>
  <c r="H231" i="1"/>
  <c r="J182" i="1"/>
  <c r="I182" i="1"/>
  <c r="BW200" i="1"/>
  <c r="BX200" i="1"/>
  <c r="BF199" i="1"/>
  <c r="BG199" i="1"/>
  <c r="AG231" i="1"/>
  <c r="AI182" i="1"/>
  <c r="AH182" i="1"/>
  <c r="J156" i="1"/>
  <c r="I156" i="1"/>
  <c r="BX156" i="1"/>
  <c r="BW156" i="1"/>
  <c r="BX154" i="1"/>
  <c r="BW154" i="1"/>
  <c r="AL231" i="1"/>
  <c r="Z109" i="1"/>
  <c r="AB78" i="1"/>
  <c r="AA78" i="1"/>
  <c r="AI119" i="1"/>
  <c r="AH119" i="1"/>
  <c r="R117" i="1"/>
  <c r="S117" i="1"/>
  <c r="Q137" i="1"/>
  <c r="S113" i="1"/>
  <c r="R113" i="1"/>
  <c r="BG119" i="1"/>
  <c r="BF119" i="1"/>
  <c r="AN80" i="1"/>
  <c r="AM80" i="1"/>
  <c r="AL109" i="1"/>
  <c r="CD109" i="1"/>
  <c r="CC109" i="1"/>
  <c r="BG70" i="1"/>
  <c r="BF70" i="1"/>
  <c r="AM67" i="1"/>
  <c r="AN67" i="1"/>
  <c r="I81" i="1"/>
  <c r="J81" i="1"/>
  <c r="AH71" i="1"/>
  <c r="AI71" i="1"/>
  <c r="AG74" i="1"/>
  <c r="AI47" i="1"/>
  <c r="AH47" i="1"/>
  <c r="Q74" i="1"/>
  <c r="S47" i="1"/>
  <c r="R47" i="1"/>
  <c r="Z43" i="1"/>
  <c r="AB24" i="1"/>
  <c r="AA24" i="1"/>
  <c r="AK5" i="1"/>
  <c r="E5" i="1"/>
  <c r="J10" i="1"/>
  <c r="I10" i="1"/>
  <c r="CD20" i="1"/>
  <c r="AL74" i="1"/>
  <c r="AN20" i="1"/>
  <c r="AM20" i="1"/>
  <c r="AI43" i="1"/>
  <c r="AH43" i="1"/>
  <c r="I352" i="1"/>
  <c r="J352" i="1"/>
  <c r="AB349" i="1"/>
  <c r="AA349" i="1"/>
  <c r="AN339" i="1"/>
  <c r="AM339" i="1"/>
  <c r="J341" i="1"/>
  <c r="I341" i="1"/>
  <c r="AN337" i="1"/>
  <c r="AM337" i="1"/>
  <c r="BW327" i="1"/>
  <c r="BX327" i="1"/>
  <c r="BF335" i="1"/>
  <c r="BG335" i="1"/>
  <c r="BQ338" i="1"/>
  <c r="BP338" i="1"/>
  <c r="BW332" i="1"/>
  <c r="BX332" i="1"/>
  <c r="BG325" i="1"/>
  <c r="BF325" i="1"/>
  <c r="BX322" i="1"/>
  <c r="BW322" i="1"/>
  <c r="AB314" i="1"/>
  <c r="AA314" i="1"/>
  <c r="BX324" i="1"/>
  <c r="BW324" i="1"/>
  <c r="AH322" i="1"/>
  <c r="AI322" i="1"/>
  <c r="BX316" i="1"/>
  <c r="BW316" i="1"/>
  <c r="AH314" i="1"/>
  <c r="AI314" i="1"/>
  <c r="BG307" i="1"/>
  <c r="BF307" i="1"/>
  <c r="BF288" i="1"/>
  <c r="BG288" i="1"/>
  <c r="BF284" i="1"/>
  <c r="BG284" i="1"/>
  <c r="AN282" i="1"/>
  <c r="AM282" i="1"/>
  <c r="I279" i="1"/>
  <c r="J279" i="1"/>
  <c r="AH284" i="1"/>
  <c r="AI284" i="1"/>
  <c r="BW281" i="1"/>
  <c r="BX281" i="1"/>
  <c r="BG276" i="1"/>
  <c r="BF276" i="1"/>
  <c r="AI285" i="1"/>
  <c r="AH285" i="1"/>
  <c r="I276" i="1"/>
  <c r="J276" i="1"/>
  <c r="AB263" i="1"/>
  <c r="AA263" i="1"/>
  <c r="BX266" i="1"/>
  <c r="BW266" i="1"/>
  <c r="BX259" i="1"/>
  <c r="BW259" i="1"/>
  <c r="CG302" i="1"/>
  <c r="CF302" i="1"/>
  <c r="S244" i="1"/>
  <c r="R244" i="1"/>
  <c r="AB239" i="1"/>
  <c r="AA239" i="1"/>
  <c r="BV302" i="1"/>
  <c r="BW235" i="1"/>
  <c r="BX235" i="1"/>
  <c r="Q302" i="1"/>
  <c r="S235" i="1"/>
  <c r="R235" i="1"/>
  <c r="AI244" i="1"/>
  <c r="AH244" i="1"/>
  <c r="CC302" i="1"/>
  <c r="CD302" i="1"/>
  <c r="AH199" i="1"/>
  <c r="AI199" i="1"/>
  <c r="BW196" i="1"/>
  <c r="BX196" i="1"/>
  <c r="BF200" i="1"/>
  <c r="BG200" i="1"/>
  <c r="BP197" i="1"/>
  <c r="BQ197" i="1"/>
  <c r="AI198" i="1"/>
  <c r="AH198" i="1"/>
  <c r="BV231" i="1"/>
  <c r="BX182" i="1"/>
  <c r="BW182" i="1"/>
  <c r="J231" i="1"/>
  <c r="I231" i="1"/>
  <c r="Z231" i="1"/>
  <c r="AI155" i="1"/>
  <c r="AH155" i="1"/>
  <c r="BV178" i="1"/>
  <c r="BW141" i="1"/>
  <c r="BX141" i="1"/>
  <c r="AM141" i="1"/>
  <c r="AN141" i="1"/>
  <c r="CA178" i="1"/>
  <c r="BZ178" i="1"/>
  <c r="BE178" i="1"/>
  <c r="BG141" i="1"/>
  <c r="BF141" i="1"/>
  <c r="BV137" i="1"/>
  <c r="BX113" i="1"/>
  <c r="BW113" i="1"/>
  <c r="BQ115" i="1"/>
  <c r="BP115" i="1"/>
  <c r="Z137" i="1"/>
  <c r="AB113" i="1"/>
  <c r="AA113" i="1"/>
  <c r="S121" i="1"/>
  <c r="R121" i="1"/>
  <c r="BX120" i="1"/>
  <c r="BW120" i="1"/>
  <c r="BX118" i="1"/>
  <c r="BW118" i="1"/>
  <c r="I117" i="1"/>
  <c r="J117" i="1"/>
  <c r="BX114" i="1"/>
  <c r="BW114" i="1"/>
  <c r="AL137" i="1"/>
  <c r="AN113" i="1"/>
  <c r="AM113" i="1"/>
  <c r="BF118" i="1"/>
  <c r="BG118" i="1"/>
  <c r="AI73" i="1"/>
  <c r="AH73" i="1"/>
  <c r="BW71" i="1"/>
  <c r="BX71" i="1"/>
  <c r="CC74" i="1"/>
  <c r="CD74" i="1"/>
  <c r="BW10" i="1"/>
  <c r="BX10" i="1"/>
  <c r="CG109" i="1"/>
  <c r="CF109" i="1"/>
  <c r="AA10" i="1"/>
  <c r="AB10" i="1"/>
  <c r="BV109" i="1"/>
  <c r="BX78" i="1"/>
  <c r="BW78" i="1"/>
  <c r="BQ73" i="1"/>
  <c r="BP73" i="1"/>
  <c r="AC5" i="1"/>
  <c r="C5" i="1"/>
  <c r="BG20" i="1"/>
  <c r="BF20" i="1"/>
  <c r="S20" i="1"/>
  <c r="R20" i="1"/>
  <c r="S43" i="1"/>
  <c r="R43" i="1"/>
  <c r="F5" i="1"/>
  <c r="H20" i="1"/>
  <c r="H5" i="1" s="1"/>
  <c r="CE5" i="1"/>
  <c r="CD5" i="1" l="1"/>
  <c r="CC5" i="1"/>
  <c r="Z5" i="1"/>
  <c r="BV5" i="1"/>
  <c r="BW5" i="1" s="1"/>
  <c r="AL5" i="1"/>
  <c r="AM5" i="1" s="1"/>
  <c r="BE5" i="1"/>
  <c r="BG5" i="1" s="1"/>
  <c r="J5" i="1"/>
  <c r="I5" i="1"/>
  <c r="BF5" i="1"/>
  <c r="AN137" i="1"/>
  <c r="AM137" i="1"/>
  <c r="AB231" i="1"/>
  <c r="AA231" i="1"/>
  <c r="AI74" i="1"/>
  <c r="AH74" i="1"/>
  <c r="AB74" i="1"/>
  <c r="AA74" i="1"/>
  <c r="AI178" i="1"/>
  <c r="AH178" i="1"/>
  <c r="BQ178" i="1"/>
  <c r="BP178" i="1"/>
  <c r="BZ5" i="1"/>
  <c r="CA5" i="1"/>
  <c r="BW43" i="1"/>
  <c r="BX43" i="1"/>
  <c r="BQ109" i="1"/>
  <c r="BP109" i="1"/>
  <c r="BQ231" i="1"/>
  <c r="BP231" i="1"/>
  <c r="AB5" i="1"/>
  <c r="AA5" i="1"/>
  <c r="AB137" i="1"/>
  <c r="AA137" i="1"/>
  <c r="BG178" i="1"/>
  <c r="BF178" i="1"/>
  <c r="BW178" i="1"/>
  <c r="BX178" i="1"/>
  <c r="BX231" i="1"/>
  <c r="BW231" i="1"/>
  <c r="BX302" i="1"/>
  <c r="BW302" i="1"/>
  <c r="S74" i="1"/>
  <c r="R74" i="1"/>
  <c r="AA109" i="1"/>
  <c r="AB109" i="1"/>
  <c r="AI302" i="1"/>
  <c r="AH302" i="1"/>
  <c r="S109" i="1"/>
  <c r="R109" i="1"/>
  <c r="BQ74" i="1"/>
  <c r="BP74" i="1"/>
  <c r="BQ137" i="1"/>
  <c r="BP137" i="1"/>
  <c r="S178" i="1"/>
  <c r="R178" i="1"/>
  <c r="AA178" i="1"/>
  <c r="AB178" i="1"/>
  <c r="BF231" i="1"/>
  <c r="BG231" i="1"/>
  <c r="AB302" i="1"/>
  <c r="AA302" i="1"/>
  <c r="BP20" i="1"/>
  <c r="BQ20" i="1"/>
  <c r="BG109" i="1"/>
  <c r="BF109" i="1"/>
  <c r="BQ353" i="1"/>
  <c r="BP353" i="1"/>
  <c r="BG353" i="1"/>
  <c r="BF353" i="1"/>
  <c r="Q5" i="1"/>
  <c r="CG5" i="1"/>
  <c r="CF5" i="1"/>
  <c r="BX137" i="1"/>
  <c r="BW137" i="1"/>
  <c r="AM178" i="1"/>
  <c r="AN178" i="1"/>
  <c r="S302" i="1"/>
  <c r="R302" i="1"/>
  <c r="AN74" i="1"/>
  <c r="AM74" i="1"/>
  <c r="AA43" i="1"/>
  <c r="AB43" i="1"/>
  <c r="R137" i="1"/>
  <c r="S137" i="1"/>
  <c r="AN231" i="1"/>
  <c r="AM231" i="1"/>
  <c r="BQ302" i="1"/>
  <c r="BP302" i="1"/>
  <c r="AI353" i="1"/>
  <c r="AH353" i="1"/>
  <c r="BX353" i="1"/>
  <c r="BW353" i="1"/>
  <c r="AH137" i="1"/>
  <c r="AI137" i="1"/>
  <c r="AI109" i="1"/>
  <c r="AH109" i="1"/>
  <c r="BG302" i="1"/>
  <c r="BF302" i="1"/>
  <c r="BO5" i="1"/>
  <c r="BF137" i="1"/>
  <c r="BG137" i="1"/>
  <c r="BW109" i="1"/>
  <c r="BX109" i="1"/>
  <c r="AM109" i="1"/>
  <c r="AN109" i="1"/>
  <c r="AH231" i="1"/>
  <c r="AI231" i="1"/>
  <c r="S353" i="1"/>
  <c r="R353" i="1"/>
  <c r="AB353" i="1"/>
  <c r="AA353" i="1"/>
  <c r="AM43" i="1"/>
  <c r="AN43" i="1"/>
  <c r="BG74" i="1"/>
  <c r="BF74" i="1"/>
  <c r="AG5" i="1"/>
  <c r="BX5" i="1" l="1"/>
  <c r="AN5" i="1"/>
  <c r="AH5" i="1"/>
  <c r="AI5" i="1"/>
  <c r="BQ5" i="1"/>
  <c r="BP5" i="1"/>
  <c r="R5" i="1"/>
  <c r="S5" i="1"/>
</calcChain>
</file>

<file path=xl/sharedStrings.xml><?xml version="1.0" encoding="utf-8"?>
<sst xmlns="http://schemas.openxmlformats.org/spreadsheetml/2006/main" count="759" uniqueCount="663">
  <si>
    <t>Hide</t>
  </si>
  <si>
    <t>Basic</t>
  </si>
  <si>
    <t>Federal</t>
  </si>
  <si>
    <t>Special</t>
  </si>
  <si>
    <t xml:space="preserve">Vocational </t>
  </si>
  <si>
    <t>Skills</t>
  </si>
  <si>
    <t>Compensatory</t>
  </si>
  <si>
    <t>Other</t>
  </si>
  <si>
    <t>Community</t>
  </si>
  <si>
    <t>Districtwide</t>
  </si>
  <si>
    <t>School Food</t>
  </si>
  <si>
    <t>Pupil</t>
  </si>
  <si>
    <t>Total</t>
  </si>
  <si>
    <t xml:space="preserve">Total </t>
  </si>
  <si>
    <t xml:space="preserve"> </t>
  </si>
  <si>
    <t>Education</t>
  </si>
  <si>
    <t xml:space="preserve"> Education</t>
  </si>
  <si>
    <t>Stimulus</t>
  </si>
  <si>
    <t xml:space="preserve"> Center</t>
  </si>
  <si>
    <t>Instructional</t>
  </si>
  <si>
    <t>Services</t>
  </si>
  <si>
    <t>Support</t>
  </si>
  <si>
    <t>Transportation</t>
  </si>
  <si>
    <t>District Name</t>
  </si>
  <si>
    <t>Enrollment</t>
  </si>
  <si>
    <t>Expenditures</t>
  </si>
  <si>
    <t>Program 01</t>
  </si>
  <si>
    <t>Program 02</t>
  </si>
  <si>
    <t>Program 03</t>
  </si>
  <si>
    <t>Programs 01, 02, 03</t>
  </si>
  <si>
    <t>HIDE %</t>
  </si>
  <si>
    <t>HIDE $/Pupil</t>
  </si>
  <si>
    <t>Programs 11, 12, 13, 14, 18, 19</t>
  </si>
  <si>
    <t>Programs 21, 22, 24, 26, 29</t>
  </si>
  <si>
    <t>Programs 31, 34, 38, 39</t>
  </si>
  <si>
    <t>Programs 45, 46</t>
  </si>
  <si>
    <t>Programs 51-69</t>
  </si>
  <si>
    <t>Programs 71-79</t>
  </si>
  <si>
    <t>Programs 81, 86, 88, 89</t>
  </si>
  <si>
    <t>Program 97</t>
  </si>
  <si>
    <t>Program 98</t>
  </si>
  <si>
    <t>Program 99</t>
  </si>
  <si>
    <t>State Total</t>
  </si>
  <si>
    <t>20,000 and Over</t>
  </si>
  <si>
    <t>17001</t>
  </si>
  <si>
    <t>Seattle</t>
  </si>
  <si>
    <t>32081</t>
  </si>
  <si>
    <t>Spokane</t>
  </si>
  <si>
    <t>27010</t>
  </si>
  <si>
    <t>Tacoma</t>
  </si>
  <si>
    <t>17415</t>
  </si>
  <si>
    <t>Kent</t>
  </si>
  <si>
    <t>06114</t>
  </si>
  <si>
    <t>Evergreen (Clark)</t>
  </si>
  <si>
    <t>17414</t>
  </si>
  <si>
    <t>Lake Washington</t>
  </si>
  <si>
    <t>06037</t>
  </si>
  <si>
    <t>Vancouver</t>
  </si>
  <si>
    <t>17210</t>
  </si>
  <si>
    <t>Federal Way</t>
  </si>
  <si>
    <t>27003</t>
  </si>
  <si>
    <t>Puyallup</t>
  </si>
  <si>
    <t>17417</t>
  </si>
  <si>
    <t>Northshore</t>
  </si>
  <si>
    <t>31015</t>
  </si>
  <si>
    <t>Edmonds</t>
  </si>
  <si>
    <t>Subtotal  (11 districts)</t>
  </si>
  <si>
    <t>10,000–19,999</t>
  </si>
  <si>
    <t>17401</t>
  </si>
  <si>
    <t>Highline</t>
  </si>
  <si>
    <t>17405</t>
  </si>
  <si>
    <t>Bellevue</t>
  </si>
  <si>
    <t>31002</t>
  </si>
  <si>
    <t>Everett</t>
  </si>
  <si>
    <t>17411</t>
  </si>
  <si>
    <t>Issaquah</t>
  </si>
  <si>
    <t>27403</t>
  </si>
  <si>
    <t>Bethel</t>
  </si>
  <si>
    <t>03017</t>
  </si>
  <si>
    <t>Kennewick</t>
  </si>
  <si>
    <t>11001</t>
  </si>
  <si>
    <t>Pasco</t>
  </si>
  <si>
    <t>39007</t>
  </si>
  <si>
    <t>Yakima</t>
  </si>
  <si>
    <t>17408</t>
  </si>
  <si>
    <t>Auburn</t>
  </si>
  <si>
    <t>17403</t>
  </si>
  <si>
    <t>Renton</t>
  </si>
  <si>
    <t>31006</t>
  </si>
  <si>
    <t>Mukilteo</t>
  </si>
  <si>
    <t>34003</t>
  </si>
  <si>
    <t>North Thurston</t>
  </si>
  <si>
    <t>32356</t>
  </si>
  <si>
    <t>Central Valley</t>
  </si>
  <si>
    <t>06119</t>
  </si>
  <si>
    <t>Battle Ground</t>
  </si>
  <si>
    <t>27400</t>
  </si>
  <si>
    <t>Clover Park</t>
  </si>
  <si>
    <t>03400</t>
  </si>
  <si>
    <t>Richland</t>
  </si>
  <si>
    <t>31025</t>
  </si>
  <si>
    <t>Marysville</t>
  </si>
  <si>
    <t>37501</t>
  </si>
  <si>
    <t>Bellingham</t>
  </si>
  <si>
    <t>18401</t>
  </si>
  <si>
    <t>Central Kitsap</t>
  </si>
  <si>
    <t>Subtotal  (19 districts)</t>
  </si>
  <si>
    <t>5,000–9,999</t>
  </si>
  <si>
    <t>31201</t>
  </si>
  <si>
    <t>Snohomish</t>
  </si>
  <si>
    <t>32354</t>
  </si>
  <si>
    <t>Mead</t>
  </si>
  <si>
    <t>34111</t>
  </si>
  <si>
    <t>Olympia</t>
  </si>
  <si>
    <t>18402</t>
  </si>
  <si>
    <t>South Kitsap</t>
  </si>
  <si>
    <t>17412</t>
  </si>
  <si>
    <t>Shoreline</t>
  </si>
  <si>
    <t>27320</t>
  </si>
  <si>
    <t>Sumner</t>
  </si>
  <si>
    <t>27401</t>
  </si>
  <si>
    <t>Peninsula</t>
  </si>
  <si>
    <t>13161</t>
  </si>
  <si>
    <t>Moses Lake</t>
  </si>
  <si>
    <t>31004</t>
  </si>
  <si>
    <t>Lake Stevens</t>
  </si>
  <si>
    <t>04246</t>
  </si>
  <si>
    <t>Wenatchee</t>
  </si>
  <si>
    <t>17409</t>
  </si>
  <si>
    <t>Tahoma</t>
  </si>
  <si>
    <t>27402</t>
  </si>
  <si>
    <t>Franklin Pierce</t>
  </si>
  <si>
    <t>31103</t>
  </si>
  <si>
    <t>Monroe</t>
  </si>
  <si>
    <t>29320</t>
  </si>
  <si>
    <t>Mount Vernon</t>
  </si>
  <si>
    <t>39201</t>
  </si>
  <si>
    <t>Sunnyside</t>
  </si>
  <si>
    <t>34033</t>
  </si>
  <si>
    <t>Tumwater</t>
  </si>
  <si>
    <t>08122</t>
  </si>
  <si>
    <t>Longview</t>
  </si>
  <si>
    <t>06117</t>
  </si>
  <si>
    <t>Camas</t>
  </si>
  <si>
    <t>17410</t>
  </si>
  <si>
    <t>Snoqualmie Valley</t>
  </si>
  <si>
    <t>36140</t>
  </si>
  <si>
    <t>Walla Walla</t>
  </si>
  <si>
    <t>18400</t>
  </si>
  <si>
    <t>North Kitsap</t>
  </si>
  <si>
    <t>09206</t>
  </si>
  <si>
    <t>Eastmont</t>
  </si>
  <si>
    <t>15201</t>
  </si>
  <si>
    <t>Oak Harbor</t>
  </si>
  <si>
    <t>27083</t>
  </si>
  <si>
    <t>University Place</t>
  </si>
  <si>
    <t>34002</t>
  </si>
  <si>
    <t>Yelm</t>
  </si>
  <si>
    <t>18100</t>
  </si>
  <si>
    <t>Bremerton</t>
  </si>
  <si>
    <t>31016</t>
  </si>
  <si>
    <t>Arlington</t>
  </si>
  <si>
    <t>Subtotal  (27 districts)</t>
  </si>
  <si>
    <t>3,000–4,999</t>
  </si>
  <si>
    <t>39208</t>
  </si>
  <si>
    <t>West Valley (Yakima)</t>
  </si>
  <si>
    <t>24019</t>
  </si>
  <si>
    <t>Omak</t>
  </si>
  <si>
    <t>08458</t>
  </si>
  <si>
    <t>Kelso</t>
  </si>
  <si>
    <t>37502</t>
  </si>
  <si>
    <t>Ferndale</t>
  </si>
  <si>
    <t>31401</t>
  </si>
  <si>
    <t>Stanwood-Camano</t>
  </si>
  <si>
    <t>32361</t>
  </si>
  <si>
    <t>East Valley (Spokane)</t>
  </si>
  <si>
    <t>3,000–4,999 (cont.)</t>
  </si>
  <si>
    <t>32360</t>
  </si>
  <si>
    <t>Cheney</t>
  </si>
  <si>
    <t>17400</t>
  </si>
  <si>
    <t>Mercer Island</t>
  </si>
  <si>
    <t>23309</t>
  </si>
  <si>
    <t>Shelton</t>
  </si>
  <si>
    <t>29101</t>
  </si>
  <si>
    <t>Sedro-Woolley</t>
  </si>
  <si>
    <t>01147</t>
  </si>
  <si>
    <t>Othello</t>
  </si>
  <si>
    <t>39202</t>
  </si>
  <si>
    <t>Toppenish</t>
  </si>
  <si>
    <t>17216</t>
  </si>
  <si>
    <t>Enumclaw</t>
  </si>
  <si>
    <t>05121</t>
  </si>
  <si>
    <t>Port Angeles</t>
  </si>
  <si>
    <t>32363</t>
  </si>
  <si>
    <t>West Valley (Spokane)</t>
  </si>
  <si>
    <t>18303</t>
  </si>
  <si>
    <t>Bainbridge</t>
  </si>
  <si>
    <t>29100</t>
  </si>
  <si>
    <t>Burlington-Edison</t>
  </si>
  <si>
    <t>21401</t>
  </si>
  <si>
    <t>Centralia</t>
  </si>
  <si>
    <t>39200</t>
  </si>
  <si>
    <t>Grandview</t>
  </si>
  <si>
    <t>27417</t>
  </si>
  <si>
    <t>Fife</t>
  </si>
  <si>
    <t>27416</t>
  </si>
  <si>
    <t>White River</t>
  </si>
  <si>
    <t>39119</t>
  </si>
  <si>
    <t>Selah</t>
  </si>
  <si>
    <t>39207</t>
  </si>
  <si>
    <t>Wapato</t>
  </si>
  <si>
    <t>14005</t>
  </si>
  <si>
    <t>Aberdeen</t>
  </si>
  <si>
    <t>17407</t>
  </si>
  <si>
    <t>Riverview</t>
  </si>
  <si>
    <t>06112</t>
  </si>
  <si>
    <t>Washougal</t>
  </si>
  <si>
    <t>39090</t>
  </si>
  <si>
    <t>East Valley (Yakima)</t>
  </si>
  <si>
    <t>19401</t>
  </si>
  <si>
    <t>Ellensburg</t>
  </si>
  <si>
    <t>17406</t>
  </si>
  <si>
    <t>Tukwila</t>
  </si>
  <si>
    <t>Subtotal  (29 districts)</t>
  </si>
  <si>
    <t>2,000–2,999</t>
  </si>
  <si>
    <t>21302</t>
  </si>
  <si>
    <t>Chehalis</t>
  </si>
  <si>
    <t>27001</t>
  </si>
  <si>
    <t>Steilacoom</t>
  </si>
  <si>
    <t>05402</t>
  </si>
  <si>
    <t>Quillayute Valley</t>
  </si>
  <si>
    <t>13144</t>
  </si>
  <si>
    <t>Quincy</t>
  </si>
  <si>
    <t>37504</t>
  </si>
  <si>
    <t>Lynden</t>
  </si>
  <si>
    <t>03116</t>
  </si>
  <si>
    <t>Prosser</t>
  </si>
  <si>
    <t>05323</t>
  </si>
  <si>
    <t>Sequim</t>
  </si>
  <si>
    <t>29103</t>
  </si>
  <si>
    <t>Anacortes</t>
  </si>
  <si>
    <t>02250</t>
  </si>
  <si>
    <t>Clarkston</t>
  </si>
  <si>
    <t>38267</t>
  </si>
  <si>
    <t>Pullman</t>
  </si>
  <si>
    <t>32414</t>
  </si>
  <si>
    <t>Deer Park</t>
  </si>
  <si>
    <t>13165</t>
  </si>
  <si>
    <t>Ephrata</t>
  </si>
  <si>
    <t>27344</t>
  </si>
  <si>
    <t>Orting</t>
  </si>
  <si>
    <t>2,000–2,999 (cont.)</t>
  </si>
  <si>
    <t>13073</t>
  </si>
  <si>
    <t>Wahluke</t>
  </si>
  <si>
    <t>31306</t>
  </si>
  <si>
    <t>Lakewood</t>
  </si>
  <si>
    <t>08404</t>
  </si>
  <si>
    <t>Woodland</t>
  </si>
  <si>
    <t>34401</t>
  </si>
  <si>
    <t>Rochester</t>
  </si>
  <si>
    <t>06122</t>
  </si>
  <si>
    <t>Ridgefield</t>
  </si>
  <si>
    <t>11051</t>
  </si>
  <si>
    <t>North Franklin</t>
  </si>
  <si>
    <t>37503</t>
  </si>
  <si>
    <t>Blaine</t>
  </si>
  <si>
    <t>23403</t>
  </si>
  <si>
    <t>North Mason</t>
  </si>
  <si>
    <t>31332</t>
  </si>
  <si>
    <t>Granite Falls</t>
  </si>
  <si>
    <t>Subtotal  (22 districts)</t>
  </si>
  <si>
    <t>1,000–1,999</t>
  </si>
  <si>
    <t>31311</t>
  </si>
  <si>
    <t>Sultan</t>
  </si>
  <si>
    <t>27404</t>
  </si>
  <si>
    <t>Eatonville</t>
  </si>
  <si>
    <t>37507</t>
  </si>
  <si>
    <t>Mount Baker</t>
  </si>
  <si>
    <t>33115</t>
  </si>
  <si>
    <t>Colville</t>
  </si>
  <si>
    <t>06098</t>
  </si>
  <si>
    <t>Hockinson</t>
  </si>
  <si>
    <t>32326</t>
  </si>
  <si>
    <t>Medical Lake</t>
  </si>
  <si>
    <t>14028</t>
  </si>
  <si>
    <t>Hoquiam</t>
  </si>
  <si>
    <t>13160</t>
  </si>
  <si>
    <t>Royal</t>
  </si>
  <si>
    <t>37505</t>
  </si>
  <si>
    <t>Meridian</t>
  </si>
  <si>
    <t>37506</t>
  </si>
  <si>
    <t>Nooksack Valley</t>
  </si>
  <si>
    <t>06101</t>
  </si>
  <si>
    <t>La Center</t>
  </si>
  <si>
    <t>17402</t>
  </si>
  <si>
    <t>Vashon Island</t>
  </si>
  <si>
    <t>39204</t>
  </si>
  <si>
    <t>Granger</t>
  </si>
  <si>
    <t>04222</t>
  </si>
  <si>
    <t>Cashmere</t>
  </si>
  <si>
    <t>14068</t>
  </si>
  <si>
    <t>Elma</t>
  </si>
  <si>
    <t>32416</t>
  </si>
  <si>
    <t>Riverside</t>
  </si>
  <si>
    <t>27343</t>
  </si>
  <si>
    <t>Dieringer</t>
  </si>
  <si>
    <t>03052</t>
  </si>
  <si>
    <t>Kiona-Benton</t>
  </si>
  <si>
    <t>32325</t>
  </si>
  <si>
    <t>Nine Mile Falls</t>
  </si>
  <si>
    <t>04129</t>
  </si>
  <si>
    <t>Lake Chelan</t>
  </si>
  <si>
    <t>15206</t>
  </si>
  <si>
    <t>South Whidbey</t>
  </si>
  <si>
    <t>39205</t>
  </si>
  <si>
    <t>Zillah</t>
  </si>
  <si>
    <t>39003</t>
  </si>
  <si>
    <t>Naches Valley</t>
  </si>
  <si>
    <t>14066</t>
  </si>
  <si>
    <t>Montesano</t>
  </si>
  <si>
    <t>08401</t>
  </si>
  <si>
    <t>Castle Rock</t>
  </si>
  <si>
    <t>04228</t>
  </si>
  <si>
    <t>Cascade</t>
  </si>
  <si>
    <t>1,000–1,999 (cont.)</t>
  </si>
  <si>
    <t>20405</t>
  </si>
  <si>
    <t>White Salmon</t>
  </si>
  <si>
    <t>39203</t>
  </si>
  <si>
    <t>Highland</t>
  </si>
  <si>
    <t>34402</t>
  </si>
  <si>
    <t>Tenino</t>
  </si>
  <si>
    <t>16050</t>
  </si>
  <si>
    <t>Port Townsend</t>
  </si>
  <si>
    <t>24404</t>
  </si>
  <si>
    <t>Tonasket</t>
  </si>
  <si>
    <t>24105</t>
  </si>
  <si>
    <t>Okanogan</t>
  </si>
  <si>
    <t>26056</t>
  </si>
  <si>
    <t>Newport</t>
  </si>
  <si>
    <t>16049</t>
  </si>
  <si>
    <t>Chimacum</t>
  </si>
  <si>
    <t>36250</t>
  </si>
  <si>
    <t>College Place</t>
  </si>
  <si>
    <t>Subtotal  (35 districts)</t>
  </si>
  <si>
    <t>500–999</t>
  </si>
  <si>
    <t>24111</t>
  </si>
  <si>
    <t>Brewster</t>
  </si>
  <si>
    <t>25101</t>
  </si>
  <si>
    <t>Ocean Beach</t>
  </si>
  <si>
    <t>13146</t>
  </si>
  <si>
    <t>Warden</t>
  </si>
  <si>
    <t>39209</t>
  </si>
  <si>
    <t>Mount Adams</t>
  </si>
  <si>
    <t>39120</t>
  </si>
  <si>
    <t>Mabton</t>
  </si>
  <si>
    <t>20404</t>
  </si>
  <si>
    <t>Goldendale</t>
  </si>
  <si>
    <t>32358</t>
  </si>
  <si>
    <t>Freeman</t>
  </si>
  <si>
    <t>19404</t>
  </si>
  <si>
    <t>Cle Elum-Roslyn</t>
  </si>
  <si>
    <t>03053</t>
  </si>
  <si>
    <t>Finley</t>
  </si>
  <si>
    <t>15204</t>
  </si>
  <si>
    <t>Coupeville</t>
  </si>
  <si>
    <t>08402</t>
  </si>
  <si>
    <t>Kalama</t>
  </si>
  <si>
    <t>33212</t>
  </si>
  <si>
    <t>Kettle Falls</t>
  </si>
  <si>
    <t>30303</t>
  </si>
  <si>
    <t>Stevenson-Carson</t>
  </si>
  <si>
    <t>33036</t>
  </si>
  <si>
    <t>Chewelah</t>
  </si>
  <si>
    <t>36400</t>
  </si>
  <si>
    <t>Columbia (Walla Walla)</t>
  </si>
  <si>
    <t>09075</t>
  </si>
  <si>
    <t>Bridgeport</t>
  </si>
  <si>
    <t>34307</t>
  </si>
  <si>
    <t>Rainier</t>
  </si>
  <si>
    <t>28137</t>
  </si>
  <si>
    <t>Orcas Island</t>
  </si>
  <si>
    <t>28149</t>
  </si>
  <si>
    <t>San Juan Island</t>
  </si>
  <si>
    <t>21014</t>
  </si>
  <si>
    <t>Napavine</t>
  </si>
  <si>
    <t>21237</t>
  </si>
  <si>
    <t>Toledo</t>
  </si>
  <si>
    <t>21300</t>
  </si>
  <si>
    <t>Onalaska</t>
  </si>
  <si>
    <t>13301</t>
  </si>
  <si>
    <t>Grand Coulee Dam</t>
  </si>
  <si>
    <t>23402</t>
  </si>
  <si>
    <t>Pioneer</t>
  </si>
  <si>
    <t>04019</t>
  </si>
  <si>
    <t>Manson</t>
  </si>
  <si>
    <t>14064</t>
  </si>
  <si>
    <t>North Beach</t>
  </si>
  <si>
    <t>500–999 (cont.)</t>
  </si>
  <si>
    <t>19403</t>
  </si>
  <si>
    <t>Kittitas</t>
  </si>
  <si>
    <t>21232</t>
  </si>
  <si>
    <t>Winlock</t>
  </si>
  <si>
    <t>33070</t>
  </si>
  <si>
    <t>Valley</t>
  </si>
  <si>
    <t>25116</t>
  </si>
  <si>
    <t>Raymond</t>
  </si>
  <si>
    <t>39002</t>
  </si>
  <si>
    <t>Union Gap</t>
  </si>
  <si>
    <t>14172</t>
  </si>
  <si>
    <t>Ocosta</t>
  </si>
  <si>
    <t>34324</t>
  </si>
  <si>
    <t>Griffin</t>
  </si>
  <si>
    <t>02420</t>
  </si>
  <si>
    <t>Asotin</t>
  </si>
  <si>
    <t>29311</t>
  </si>
  <si>
    <t>La Conner</t>
  </si>
  <si>
    <t>22207</t>
  </si>
  <si>
    <t>Davenport</t>
  </si>
  <si>
    <t>24350</t>
  </si>
  <si>
    <t>Methow Valley</t>
  </si>
  <si>
    <t>21226</t>
  </si>
  <si>
    <t>Adna</t>
  </si>
  <si>
    <t>38300</t>
  </si>
  <si>
    <t>Colfax</t>
  </si>
  <si>
    <t>08130</t>
  </si>
  <si>
    <t>Toutle Lake</t>
  </si>
  <si>
    <t>25118</t>
  </si>
  <si>
    <t>South Bend</t>
  </si>
  <si>
    <t>24410</t>
  </si>
  <si>
    <t>Oroville</t>
  </si>
  <si>
    <t>22009</t>
  </si>
  <si>
    <t>Reardan</t>
  </si>
  <si>
    <t>16048</t>
  </si>
  <si>
    <t>Quilcene</t>
  </si>
  <si>
    <t>33049</t>
  </si>
  <si>
    <t>Wellpinit</t>
  </si>
  <si>
    <t>21206</t>
  </si>
  <si>
    <t>Mossyrock</t>
  </si>
  <si>
    <t>29011</t>
  </si>
  <si>
    <t>Concrete</t>
  </si>
  <si>
    <t>Subtotal  (47 districts)</t>
  </si>
  <si>
    <t>100–499</t>
  </si>
  <si>
    <t>33207</t>
  </si>
  <si>
    <t>Mary Walker</t>
  </si>
  <si>
    <t>13156</t>
  </si>
  <si>
    <t>Soap Lake</t>
  </si>
  <si>
    <t>05401</t>
  </si>
  <si>
    <t>Cape Flattery</t>
  </si>
  <si>
    <t>35200</t>
  </si>
  <si>
    <t>Wahkiakum</t>
  </si>
  <si>
    <t>21303</t>
  </si>
  <si>
    <t>White Pass</t>
  </si>
  <si>
    <t>29317</t>
  </si>
  <si>
    <t>Conway</t>
  </si>
  <si>
    <t>31330</t>
  </si>
  <si>
    <t>Darrington</t>
  </si>
  <si>
    <t>07002</t>
  </si>
  <si>
    <t>Dayton</t>
  </si>
  <si>
    <t>32362</t>
  </si>
  <si>
    <t>Liberty</t>
  </si>
  <si>
    <t>25155</t>
  </si>
  <si>
    <t>Naselle-Grays River</t>
  </si>
  <si>
    <t>17903</t>
  </si>
  <si>
    <t>Muckleshoot Tribal</t>
  </si>
  <si>
    <t>04127</t>
  </si>
  <si>
    <t>Entiat</t>
  </si>
  <si>
    <t>100–499 (cont.)</t>
  </si>
  <si>
    <t>01160</t>
  </si>
  <si>
    <t>Ritzville</t>
  </si>
  <si>
    <t>36402</t>
  </si>
  <si>
    <t>Prescott</t>
  </si>
  <si>
    <t>25160</t>
  </si>
  <si>
    <t>Willapa Valley</t>
  </si>
  <si>
    <t>23404</t>
  </si>
  <si>
    <t>Hood Canal</t>
  </si>
  <si>
    <t>10309</t>
  </si>
  <si>
    <t>Republic</t>
  </si>
  <si>
    <t>37903</t>
  </si>
  <si>
    <t>Lummi Tribal</t>
  </si>
  <si>
    <t>21214</t>
  </si>
  <si>
    <t>Morton</t>
  </si>
  <si>
    <t>12110</t>
  </si>
  <si>
    <t>Pomeroy</t>
  </si>
  <si>
    <t>36401</t>
  </si>
  <si>
    <t>Waitsburg</t>
  </si>
  <si>
    <t>24122</t>
  </si>
  <si>
    <t>Pateros</t>
  </si>
  <si>
    <t>22200</t>
  </si>
  <si>
    <t>Wilbur</t>
  </si>
  <si>
    <t>14065</t>
  </si>
  <si>
    <t>McCleary</t>
  </si>
  <si>
    <t>05313</t>
  </si>
  <si>
    <t>Crescent</t>
  </si>
  <si>
    <t>09209</t>
  </si>
  <si>
    <t>Waterville</t>
  </si>
  <si>
    <t>26059</t>
  </si>
  <si>
    <t>Cusick</t>
  </si>
  <si>
    <t>21301</t>
  </si>
  <si>
    <t>Pe Ell</t>
  </si>
  <si>
    <t>14400</t>
  </si>
  <si>
    <t>Oakville</t>
  </si>
  <si>
    <t>26070</t>
  </si>
  <si>
    <t>Selkirk</t>
  </si>
  <si>
    <t>33211</t>
  </si>
  <si>
    <t>Northport</t>
  </si>
  <si>
    <t>36300</t>
  </si>
  <si>
    <t>Touchet</t>
  </si>
  <si>
    <t>20406</t>
  </si>
  <si>
    <t>Lyle</t>
  </si>
  <si>
    <t>28144</t>
  </si>
  <si>
    <t>Lopez Island</t>
  </si>
  <si>
    <t>10070</t>
  </si>
  <si>
    <t>Inchelium</t>
  </si>
  <si>
    <t>20400</t>
  </si>
  <si>
    <t>Trout Lake</t>
  </si>
  <si>
    <t>22105</t>
  </si>
  <si>
    <t>Odessa</t>
  </si>
  <si>
    <t>23054</t>
  </si>
  <si>
    <t>Grapeview</t>
  </si>
  <si>
    <t>38320</t>
  </si>
  <si>
    <t>Rosalia</t>
  </si>
  <si>
    <t>38265</t>
  </si>
  <si>
    <t>Tekoa</t>
  </si>
  <si>
    <t>13151</t>
  </si>
  <si>
    <t>Coulee-Hartline</t>
  </si>
  <si>
    <t>10050</t>
  </si>
  <si>
    <t>Curlew</t>
  </si>
  <si>
    <t>33183</t>
  </si>
  <si>
    <t>Loon Lake</t>
  </si>
  <si>
    <t>14077</t>
  </si>
  <si>
    <t>Taholah</t>
  </si>
  <si>
    <t>23042</t>
  </si>
  <si>
    <t>Southside</t>
  </si>
  <si>
    <t>01158</t>
  </si>
  <si>
    <t>Lind</t>
  </si>
  <si>
    <t>23311</t>
  </si>
  <si>
    <t>Mary M. Knight</t>
  </si>
  <si>
    <t>27019</t>
  </si>
  <si>
    <t>Carbonado</t>
  </si>
  <si>
    <t>38322</t>
  </si>
  <si>
    <t>St. John</t>
  </si>
  <si>
    <t>09013</t>
  </si>
  <si>
    <t>Orondo</t>
  </si>
  <si>
    <t>38301</t>
  </si>
  <si>
    <t>Palouse</t>
  </si>
  <si>
    <t>14097</t>
  </si>
  <si>
    <t>Lake Quinault</t>
  </si>
  <si>
    <t>38306</t>
  </si>
  <si>
    <t>Colton</t>
  </si>
  <si>
    <t>33206</t>
  </si>
  <si>
    <t>Columbia (Stevens)</t>
  </si>
  <si>
    <t>13167</t>
  </si>
  <si>
    <t>Wilson Creek</t>
  </si>
  <si>
    <t>14117</t>
  </si>
  <si>
    <t>Wishkah Valley</t>
  </si>
  <si>
    <t>06103</t>
  </si>
  <si>
    <t>Green Mountain</t>
  </si>
  <si>
    <t>14099</t>
  </si>
  <si>
    <t>Cosmopolis</t>
  </si>
  <si>
    <t>03050</t>
  </si>
  <si>
    <t>Paterson</t>
  </si>
  <si>
    <t>24014</t>
  </si>
  <si>
    <t>Nespelem</t>
  </si>
  <si>
    <t>19028</t>
  </si>
  <si>
    <t>Easton</t>
  </si>
  <si>
    <t>38324</t>
  </si>
  <si>
    <t>Oakesdale</t>
  </si>
  <si>
    <t>38302</t>
  </si>
  <si>
    <t>Garfield</t>
  </si>
  <si>
    <t>Subtotal  (63 districts)</t>
  </si>
  <si>
    <t>Under 100</t>
  </si>
  <si>
    <t>09207</t>
  </si>
  <si>
    <t>Mansfield</t>
  </si>
  <si>
    <t>22073</t>
  </si>
  <si>
    <t>Creston</t>
  </si>
  <si>
    <t>19400</t>
  </si>
  <si>
    <t>Thorp</t>
  </si>
  <si>
    <t>22204</t>
  </si>
  <si>
    <t>Harrington</t>
  </si>
  <si>
    <t>21234</t>
  </si>
  <si>
    <t>Boistfort</t>
  </si>
  <si>
    <t>20203</t>
  </si>
  <si>
    <t>Bickleton</t>
  </si>
  <si>
    <t>20094</t>
  </si>
  <si>
    <t>Wishram</t>
  </si>
  <si>
    <t>30002</t>
  </si>
  <si>
    <t>Skamania</t>
  </si>
  <si>
    <t>20402</t>
  </si>
  <si>
    <t>Klickitat</t>
  </si>
  <si>
    <t>22017</t>
  </si>
  <si>
    <t>Almira</t>
  </si>
  <si>
    <t>18902</t>
  </si>
  <si>
    <t>Suquamish Tribal</t>
  </si>
  <si>
    <t>20215</t>
  </si>
  <si>
    <t>Centerville</t>
  </si>
  <si>
    <t>33202</t>
  </si>
  <si>
    <t>Summit Valley</t>
  </si>
  <si>
    <t>38308</t>
  </si>
  <si>
    <t>Endicott</t>
  </si>
  <si>
    <t>32123</t>
  </si>
  <si>
    <t>Orchard Prairie</t>
  </si>
  <si>
    <t>10065</t>
  </si>
  <si>
    <t>Orient</t>
  </si>
  <si>
    <t>38126</t>
  </si>
  <si>
    <t>Lacrosse</t>
  </si>
  <si>
    <t>22008</t>
  </si>
  <si>
    <t>Sprague</t>
  </si>
  <si>
    <t>20401</t>
  </si>
  <si>
    <t>Glenwood</t>
  </si>
  <si>
    <t>14104</t>
  </si>
  <si>
    <t>Satsop</t>
  </si>
  <si>
    <t>30029</t>
  </si>
  <si>
    <t>Mount Pleasant</t>
  </si>
  <si>
    <t>25200</t>
  </si>
  <si>
    <t>North River</t>
  </si>
  <si>
    <t>11056</t>
  </si>
  <si>
    <t>Kahlotus</t>
  </si>
  <si>
    <t>Under 100 (cont.)</t>
  </si>
  <si>
    <t>32312</t>
  </si>
  <si>
    <t>Great Northern</t>
  </si>
  <si>
    <t>17404</t>
  </si>
  <si>
    <t>Skykomish</t>
  </si>
  <si>
    <t>01109</t>
  </si>
  <si>
    <t>Washtucna</t>
  </si>
  <si>
    <t>16046</t>
  </si>
  <si>
    <t>Brinnon</t>
  </si>
  <si>
    <t>31063</t>
  </si>
  <si>
    <t>Index</t>
  </si>
  <si>
    <t>19007</t>
  </si>
  <si>
    <t>Damman</t>
  </si>
  <si>
    <t>21036</t>
  </si>
  <si>
    <t>Evaline</t>
  </si>
  <si>
    <t>38304</t>
  </si>
  <si>
    <t>Steptoe</t>
  </si>
  <si>
    <t>33030</t>
  </si>
  <si>
    <t>Onion Creek</t>
  </si>
  <si>
    <t>38264</t>
  </si>
  <si>
    <t>Lamont</t>
  </si>
  <si>
    <t>10003</t>
  </si>
  <si>
    <t>Keller</t>
  </si>
  <si>
    <t>09102</t>
  </si>
  <si>
    <t>Palisades</t>
  </si>
  <si>
    <t>20403</t>
  </si>
  <si>
    <t>Roosevelt</t>
  </si>
  <si>
    <t>16020</t>
  </si>
  <si>
    <t>Queets-Clearwater</t>
  </si>
  <si>
    <t>07035</t>
  </si>
  <si>
    <t>Starbuck</t>
  </si>
  <si>
    <t>33205</t>
  </si>
  <si>
    <t>Evergreen (Stevens)</t>
  </si>
  <si>
    <t>36101</t>
  </si>
  <si>
    <t>Dixie</t>
  </si>
  <si>
    <t>30031</t>
  </si>
  <si>
    <t>Mill A</t>
  </si>
  <si>
    <t>28010</t>
  </si>
  <si>
    <t>Shaw Island</t>
  </si>
  <si>
    <t>01122</t>
  </si>
  <si>
    <t>Benge</t>
  </si>
  <si>
    <t>11054</t>
  </si>
  <si>
    <t>Star</t>
  </si>
  <si>
    <t>04069</t>
  </si>
  <si>
    <t>Stehekin</t>
  </si>
  <si>
    <t>Subtotal  (46 districts)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</si>
</sst>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* #,###_);[Red]_(* \(#,###\);[Red]_(* &quot;&quot;_);_(@_)"/>
    <numFmt numFmtId="167" formatCode="_(* #,###.00_);[Red]_(* \(#,###.00\);[Red]_(* &quot;&quot;_);_(@_)"/>
    <numFmt numFmtId="168" formatCode="_(* #,##0.0%_);_(* \(#,##0.0%\);_(* &quot; &quot;_);_(@_)"/>
    <numFmt numFmtId="169" formatCode="_(* #,##0.00_);_(* \(#,##0.00\);_(* &quot;&quot;_);_(@_)"/>
  </numFmts>
  <fonts count="7" x14ac:knownFonts="1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7">
    <xf numFmtId="0" fontId="0" fillId="0" borderId="0" xfId="0"/>
    <xf numFmtId="0" fontId="2" fillId="2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3" xfId="0" applyNumberFormat="1" applyFont="1" applyFill="1" applyBorder="1" applyAlignment="1">
      <alignment horizontal="centerContinuous"/>
    </xf>
    <xf numFmtId="4" fontId="3" fillId="0" borderId="4" xfId="0" applyNumberFormat="1" applyFont="1" applyFill="1" applyBorder="1" applyAlignment="1">
      <alignment horizontal="centerContinuous"/>
    </xf>
    <xf numFmtId="0" fontId="2" fillId="0" borderId="1" xfId="0" applyNumberFormat="1" applyFont="1" applyFill="1" applyBorder="1" applyAlignment="1">
      <alignment horizontal="center"/>
    </xf>
    <xf numFmtId="164" fontId="2" fillId="0" borderId="3" xfId="3" applyNumberFormat="1" applyFont="1" applyFill="1" applyBorder="1" applyAlignment="1">
      <alignment horizontal="centerContinuous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centerContinuous"/>
    </xf>
    <xf numFmtId="164" fontId="2" fillId="0" borderId="1" xfId="0" applyNumberFormat="1" applyFont="1" applyBorder="1" applyAlignment="1">
      <alignment horizontal="centerContinuous"/>
    </xf>
    <xf numFmtId="4" fontId="3" fillId="0" borderId="4" xfId="0" applyNumberFormat="1" applyFont="1" applyBorder="1" applyAlignment="1">
      <alignment horizontal="centerContinuous"/>
    </xf>
    <xf numFmtId="43" fontId="3" fillId="0" borderId="4" xfId="2" applyNumberFormat="1" applyFont="1" applyBorder="1" applyAlignment="1">
      <alignment horizontal="centerContinuous"/>
    </xf>
    <xf numFmtId="164" fontId="2" fillId="0" borderId="5" xfId="0" applyNumberFormat="1" applyFont="1" applyFill="1" applyBorder="1" applyAlignment="1">
      <alignment horizontal="centerContinuous"/>
    </xf>
    <xf numFmtId="0" fontId="3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43" fontId="2" fillId="0" borderId="6" xfId="1" applyFont="1" applyFill="1" applyBorder="1" applyAlignment="1">
      <alignment horizontal="center"/>
    </xf>
    <xf numFmtId="3" fontId="2" fillId="0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2" fillId="0" borderId="7" xfId="0" applyNumberFormat="1" applyFont="1" applyFill="1" applyBorder="1" applyAlignment="1">
      <alignment horizontal="centerContinuous"/>
    </xf>
    <xf numFmtId="4" fontId="3" fillId="0" borderId="8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/>
    <xf numFmtId="0" fontId="2" fillId="0" borderId="6" xfId="0" applyNumberFormat="1" applyFont="1" applyFill="1" applyBorder="1" applyAlignment="1">
      <alignment horizontal="center"/>
    </xf>
    <xf numFmtId="164" fontId="2" fillId="0" borderId="7" xfId="3" applyNumberFormat="1" applyFont="1" applyFill="1" applyBorder="1" applyAlignment="1">
      <alignment horizontal="centerContinuous"/>
    </xf>
    <xf numFmtId="0" fontId="2" fillId="0" borderId="5" xfId="1" applyNumberFormat="1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4" fontId="3" fillId="0" borderId="8" xfId="0" applyNumberFormat="1" applyFont="1" applyBorder="1" applyAlignment="1">
      <alignment horizontal="centerContinuous"/>
    </xf>
    <xf numFmtId="164" fontId="2" fillId="0" borderId="6" xfId="0" applyNumberFormat="1" applyFont="1" applyBorder="1" applyAlignment="1">
      <alignment horizontal="centerContinuous"/>
    </xf>
    <xf numFmtId="43" fontId="3" fillId="0" borderId="8" xfId="2" applyNumberFormat="1" applyFont="1" applyBorder="1" applyAlignment="1">
      <alignment horizontal="centerContinuous"/>
    </xf>
    <xf numFmtId="165" fontId="2" fillId="0" borderId="5" xfId="1" applyNumberFormat="1" applyFont="1" applyBorder="1" applyAlignment="1">
      <alignment horizontal="center"/>
    </xf>
    <xf numFmtId="3" fontId="2" fillId="0" borderId="5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quotePrefix="1" applyFont="1" applyBorder="1" applyAlignment="1">
      <alignment horizontal="center"/>
    </xf>
    <xf numFmtId="4" fontId="2" fillId="0" borderId="8" xfId="0" applyNumberFormat="1" applyFont="1" applyBorder="1" applyAlignment="1">
      <alignment horizontal="centerContinuous"/>
    </xf>
    <xf numFmtId="164" fontId="2" fillId="0" borderId="0" xfId="0" applyNumberFormat="1" applyFont="1" applyFill="1" applyBorder="1" applyAlignment="1">
      <alignment horizontal="centerContinuous"/>
    </xf>
    <xf numFmtId="0" fontId="2" fillId="0" borderId="9" xfId="0" applyFont="1" applyFill="1" applyBorder="1" applyAlignment="1">
      <alignment horizontal="left"/>
    </xf>
    <xf numFmtId="43" fontId="2" fillId="0" borderId="9" xfId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8" fontId="2" fillId="3" borderId="9" xfId="1" applyNumberFormat="1" applyFont="1" applyFill="1" applyBorder="1" applyAlignment="1">
      <alignment horizontal="center"/>
    </xf>
    <xf numFmtId="38" fontId="2" fillId="0" borderId="9" xfId="1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4" fontId="2" fillId="3" borderId="11" xfId="0" applyNumberFormat="1" applyFont="1" applyFill="1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0" fontId="2" fillId="0" borderId="9" xfId="0" applyNumberFormat="1" applyFont="1" applyFill="1" applyBorder="1" applyAlignment="1">
      <alignment horizontal="center" wrapText="1"/>
    </xf>
    <xf numFmtId="164" fontId="2" fillId="3" borderId="10" xfId="3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43" fontId="2" fillId="3" borderId="11" xfId="2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/>
    <xf numFmtId="164" fontId="2" fillId="0" borderId="0" xfId="3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3" fillId="0" borderId="0" xfId="0" applyFont="1"/>
    <xf numFmtId="164" fontId="3" fillId="0" borderId="0" xfId="3" applyNumberFormat="1" applyFont="1"/>
    <xf numFmtId="4" fontId="3" fillId="0" borderId="0" xfId="0" applyNumberFormat="1" applyFont="1"/>
    <xf numFmtId="43" fontId="3" fillId="0" borderId="0" xfId="2" applyNumberFormat="1" applyFont="1"/>
    <xf numFmtId="0" fontId="3" fillId="0" borderId="8" xfId="0" applyFont="1" applyBorder="1"/>
    <xf numFmtId="0" fontId="2" fillId="0" borderId="0" xfId="0" applyFont="1" applyBorder="1"/>
    <xf numFmtId="38" fontId="2" fillId="0" borderId="7" xfId="0" applyNumberFormat="1" applyFont="1" applyFill="1" applyBorder="1" applyAlignment="1">
      <alignment horizontal="left"/>
    </xf>
    <xf numFmtId="38" fontId="2" fillId="0" borderId="0" xfId="0" applyNumberFormat="1" applyFont="1" applyFill="1" applyBorder="1" applyAlignment="1">
      <alignment horizontal="right"/>
    </xf>
    <xf numFmtId="164" fontId="2" fillId="0" borderId="0" xfId="3" applyNumberFormat="1" applyFont="1" applyBorder="1" applyAlignment="1">
      <alignment horizontal="right"/>
    </xf>
    <xf numFmtId="4" fontId="2" fillId="0" borderId="0" xfId="0" applyNumberFormat="1" applyFont="1" applyBorder="1" applyAlignment="1">
      <alignment horizontal="right"/>
    </xf>
    <xf numFmtId="166" fontId="2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horizontal="right"/>
    </xf>
    <xf numFmtId="164" fontId="2" fillId="0" borderId="0" xfId="3" applyNumberFormat="1" applyFont="1" applyFill="1" applyBorder="1" applyAlignment="1">
      <alignment horizontal="right"/>
    </xf>
    <xf numFmtId="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7" fontId="2" fillId="0" borderId="0" xfId="0" applyNumberFormat="1" applyFont="1" applyBorder="1" applyAlignment="1">
      <alignment horizontal="right"/>
    </xf>
    <xf numFmtId="43" fontId="2" fillId="0" borderId="0" xfId="2" applyNumberFormat="1" applyFont="1" applyBorder="1" applyAlignment="1">
      <alignment horizontal="right"/>
    </xf>
    <xf numFmtId="166" fontId="2" fillId="0" borderId="8" xfId="0" applyNumberFormat="1" applyFont="1" applyFill="1" applyBorder="1" applyAlignment="1">
      <alignment horizontal="right"/>
    </xf>
    <xf numFmtId="164" fontId="2" fillId="0" borderId="0" xfId="0" applyNumberFormat="1" applyFont="1" applyBorder="1"/>
    <xf numFmtId="4" fontId="2" fillId="0" borderId="8" xfId="0" applyNumberFormat="1" applyFont="1" applyBorder="1"/>
    <xf numFmtId="0" fontId="3" fillId="0" borderId="0" xfId="0" applyFont="1" applyFill="1" applyBorder="1"/>
    <xf numFmtId="0" fontId="2" fillId="0" borderId="7" xfId="0" applyNumberFormat="1" applyFont="1" applyFill="1" applyBorder="1"/>
    <xf numFmtId="38" fontId="3" fillId="0" borderId="0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4" fontId="3" fillId="0" borderId="0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4" fontId="3" fillId="0" borderId="0" xfId="3" applyNumberFormat="1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164" fontId="3" fillId="0" borderId="0" xfId="3" applyNumberFormat="1" applyFont="1" applyBorder="1" applyAlignment="1">
      <alignment horizontal="right"/>
    </xf>
    <xf numFmtId="43" fontId="3" fillId="0" borderId="0" xfId="2" applyNumberFormat="1" applyFont="1" applyBorder="1" applyAlignment="1">
      <alignment horizontal="right"/>
    </xf>
    <xf numFmtId="166" fontId="3" fillId="0" borderId="8" xfId="0" applyNumberFormat="1" applyFont="1" applyBorder="1" applyAlignment="1">
      <alignment horizontal="right"/>
    </xf>
    <xf numFmtId="38" fontId="3" fillId="0" borderId="0" xfId="1" applyNumberFormat="1" applyFont="1" applyFill="1" applyBorder="1" applyAlignment="1"/>
    <xf numFmtId="38" fontId="3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6" fontId="2" fillId="0" borderId="0" xfId="0" applyNumberFormat="1" applyFont="1" applyBorder="1" applyAlignment="1">
      <alignment horizontal="right"/>
    </xf>
    <xf numFmtId="166" fontId="3" fillId="0" borderId="0" xfId="0" applyNumberFormat="1" applyFont="1" applyAlignment="1">
      <alignment horizontal="right"/>
    </xf>
    <xf numFmtId="164" fontId="3" fillId="0" borderId="0" xfId="3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43" fontId="3" fillId="0" borderId="0" xfId="2" applyNumberFormat="1" applyFont="1" applyAlignment="1">
      <alignment horizontal="right"/>
    </xf>
    <xf numFmtId="3" fontId="3" fillId="0" borderId="7" xfId="0" applyNumberFormat="1" applyFont="1" applyFill="1" applyBorder="1"/>
    <xf numFmtId="43" fontId="3" fillId="0" borderId="0" xfId="1" applyFont="1" applyFill="1" applyBorder="1"/>
    <xf numFmtId="38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Border="1" applyAlignment="1">
      <alignment horizontal="right"/>
    </xf>
    <xf numFmtId="166" fontId="3" fillId="0" borderId="8" xfId="1" applyNumberFormat="1" applyFont="1" applyFill="1" applyBorder="1" applyAlignment="1">
      <alignment horizontal="right"/>
    </xf>
    <xf numFmtId="164" fontId="3" fillId="0" borderId="0" xfId="0" applyNumberFormat="1" applyFont="1" applyBorder="1"/>
    <xf numFmtId="4" fontId="3" fillId="0" borderId="8" xfId="0" applyNumberFormat="1" applyFont="1" applyBorder="1"/>
    <xf numFmtId="3" fontId="2" fillId="0" borderId="0" xfId="0" applyNumberFormat="1" applyFont="1" applyFill="1" applyBorder="1"/>
    <xf numFmtId="3" fontId="2" fillId="0" borderId="7" xfId="0" applyNumberFormat="1" applyFont="1" applyFill="1" applyBorder="1"/>
    <xf numFmtId="43" fontId="2" fillId="0" borderId="0" xfId="1" applyFont="1" applyFill="1" applyBorder="1"/>
    <xf numFmtId="38" fontId="2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 applyAlignment="1">
      <alignment horizontal="right"/>
    </xf>
    <xf numFmtId="166" fontId="2" fillId="0" borderId="8" xfId="1" applyNumberFormat="1" applyFont="1" applyFill="1" applyBorder="1" applyAlignment="1">
      <alignment horizontal="right"/>
    </xf>
    <xf numFmtId="43" fontId="3" fillId="0" borderId="0" xfId="1" applyFont="1" applyBorder="1"/>
    <xf numFmtId="3" fontId="3" fillId="0" borderId="0" xfId="0" applyNumberFormat="1" applyFont="1" applyBorder="1"/>
    <xf numFmtId="3" fontId="3" fillId="0" borderId="0" xfId="0" quotePrefix="1" applyNumberFormat="1" applyFont="1" applyFill="1" applyBorder="1"/>
    <xf numFmtId="165" fontId="2" fillId="0" borderId="0" xfId="1" applyNumberFormat="1" applyFont="1" applyFill="1" applyBorder="1"/>
    <xf numFmtId="165" fontId="2" fillId="0" borderId="8" xfId="1" applyNumberFormat="1" applyFont="1" applyFill="1" applyBorder="1"/>
    <xf numFmtId="165" fontId="2" fillId="0" borderId="0" xfId="3" applyNumberFormat="1" applyFont="1" applyBorder="1" applyAlignment="1">
      <alignment horizontal="right"/>
    </xf>
    <xf numFmtId="165" fontId="2" fillId="0" borderId="0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left"/>
    </xf>
    <xf numFmtId="0" fontId="3" fillId="0" borderId="7" xfId="0" applyFont="1" applyFill="1" applyBorder="1"/>
    <xf numFmtId="168" fontId="3" fillId="0" borderId="0" xfId="0" applyNumberFormat="1" applyFont="1" applyBorder="1"/>
    <xf numFmtId="169" fontId="3" fillId="0" borderId="8" xfId="0" applyNumberFormat="1" applyFont="1" applyBorder="1"/>
    <xf numFmtId="4" fontId="3" fillId="0" borderId="0" xfId="0" applyNumberFormat="1" applyFont="1" applyBorder="1"/>
    <xf numFmtId="165" fontId="2" fillId="0" borderId="0" xfId="3" applyNumberFormat="1" applyFont="1" applyFill="1" applyBorder="1" applyAlignment="1">
      <alignment horizontal="right"/>
    </xf>
    <xf numFmtId="165" fontId="2" fillId="0" borderId="0" xfId="2" applyNumberFormat="1" applyFont="1" applyBorder="1" applyAlignment="1">
      <alignment horizontal="right"/>
    </xf>
    <xf numFmtId="0" fontId="6" fillId="0" borderId="0" xfId="0" applyFont="1" applyBorder="1"/>
    <xf numFmtId="0" fontId="3" fillId="0" borderId="0" xfId="0" applyFont="1" applyFill="1"/>
    <xf numFmtId="169" fontId="3" fillId="0" borderId="0" xfId="0" applyNumberFormat="1" applyFont="1" applyBorder="1"/>
    <xf numFmtId="168" fontId="3" fillId="0" borderId="8" xfId="0" applyNumberFormat="1" applyFont="1" applyBorder="1"/>
    <xf numFmtId="43" fontId="3" fillId="0" borderId="0" xfId="1" applyFont="1"/>
    <xf numFmtId="3" fontId="3" fillId="0" borderId="0" xfId="0" applyNumberFormat="1" applyFont="1"/>
    <xf numFmtId="164" fontId="3" fillId="0" borderId="0" xfId="0" applyNumberFormat="1" applyFont="1"/>
    <xf numFmtId="4" fontId="3" fillId="0" borderId="0" xfId="0" applyNumberFormat="1" applyFont="1" applyFill="1"/>
    <xf numFmtId="164" fontId="3" fillId="0" borderId="0" xfId="3" applyNumberFormat="1" applyFont="1" applyFill="1"/>
    <xf numFmtId="0" fontId="2" fillId="0" borderId="0" xfId="0" applyFont="1" applyFill="1" applyBorder="1"/>
    <xf numFmtId="164" fontId="3" fillId="0" borderId="0" xfId="3" applyNumberFormat="1" applyFont="1" applyFill="1" applyBorder="1"/>
    <xf numFmtId="164" fontId="3" fillId="0" borderId="0" xfId="3" applyNumberFormat="1" applyFont="1" applyBorder="1"/>
    <xf numFmtId="43" fontId="3" fillId="0" borderId="0" xfId="2" applyNumberFormat="1" applyFont="1" applyBorder="1"/>
    <xf numFmtId="0" fontId="2" fillId="0" borderId="8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4" fontId="3" fillId="0" borderId="5" xfId="0" applyNumberFormat="1" applyFont="1" applyFill="1" applyBorder="1"/>
    <xf numFmtId="0" fontId="3" fillId="0" borderId="5" xfId="0" applyFont="1" applyBorder="1"/>
    <xf numFmtId="0" fontId="3" fillId="0" borderId="4" xfId="0" applyFont="1" applyBorder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3%201516%20tot%20exp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l Exp by Prog by Enr 151 (2"/>
      <sheetName val="Totl Exp by Prog by Enr 1516"/>
      <sheetName val="Totl Exp by Prog by Enr 1314"/>
      <sheetName val="Totl Exp by Prog by Enr 1213"/>
      <sheetName val="Totl Exp by Prog by Cty 151 (2"/>
      <sheetName val="Totl Exp by Prog by C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415 Prog Access"/>
      <sheetName val="1516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1"/>
      <sheetData sheetId="12"/>
      <sheetData sheetId="13"/>
      <sheetData sheetId="14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529640330.05000001</v>
          </cell>
          <cell r="E6">
            <v>529536639.24000001</v>
          </cell>
          <cell r="F6">
            <v>45036.153333333335</v>
          </cell>
          <cell r="G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301315705.94999999</v>
          </cell>
          <cell r="E7">
            <v>301895760.42000002</v>
          </cell>
          <cell r="F7">
            <v>28431.212222222235</v>
          </cell>
          <cell r="G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323113381.02999997</v>
          </cell>
          <cell r="E8">
            <v>318866797.86000001</v>
          </cell>
          <cell r="F8">
            <v>27806.33666666667</v>
          </cell>
          <cell r="G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245272372.88</v>
          </cell>
          <cell r="E9">
            <v>248176837.13999999</v>
          </cell>
          <cell r="F9">
            <v>26053.634444444444</v>
          </cell>
          <cell r="G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234678911.46000001</v>
          </cell>
          <cell r="E10">
            <v>236331934.41</v>
          </cell>
          <cell r="F10">
            <v>25650.142222222225</v>
          </cell>
          <cell r="G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218728210.44999999</v>
          </cell>
          <cell r="E11">
            <v>218279207.69999999</v>
          </cell>
          <cell r="F11">
            <v>23543.542222222226</v>
          </cell>
          <cell r="G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206716765.47999999</v>
          </cell>
          <cell r="E12">
            <v>207005391</v>
          </cell>
          <cell r="F12">
            <v>21531.135555555549</v>
          </cell>
          <cell r="G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204535009.15000001</v>
          </cell>
          <cell r="E13">
            <v>202828652.72</v>
          </cell>
          <cell r="F13">
            <v>21115.415555555606</v>
          </cell>
          <cell r="G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185827290.87</v>
          </cell>
          <cell r="E14">
            <v>190619425.87</v>
          </cell>
          <cell r="F14">
            <v>20833.858888888899</v>
          </cell>
          <cell r="G14">
            <v>305.625</v>
          </cell>
        </row>
        <row r="15">
          <cell r="C15"/>
          <cell r="D15"/>
          <cell r="E15"/>
        </row>
        <row r="16">
          <cell r="A16" t="str">
            <v>10,000-19,999</v>
          </cell>
          <cell r="C16"/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181942595.16</v>
          </cell>
          <cell r="E17">
            <v>188195355.02000001</v>
          </cell>
          <cell r="F17">
            <v>19612.444444444449</v>
          </cell>
          <cell r="G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180421154.27000001</v>
          </cell>
          <cell r="E18">
            <v>180132849.93000001</v>
          </cell>
          <cell r="F18">
            <v>18567.474444444437</v>
          </cell>
          <cell r="G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179976121.31</v>
          </cell>
          <cell r="E19">
            <v>181431292.28</v>
          </cell>
          <cell r="F19">
            <v>17932.65111111111</v>
          </cell>
          <cell r="G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181631449.58000001</v>
          </cell>
          <cell r="E20">
            <v>180847869.84</v>
          </cell>
          <cell r="F20">
            <v>17643.85111111114</v>
          </cell>
          <cell r="G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173509493.05000001</v>
          </cell>
          <cell r="E21">
            <v>178188595.69999999</v>
          </cell>
          <cell r="F21">
            <v>17414.293333333313</v>
          </cell>
          <cell r="G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164008097.55000001</v>
          </cell>
          <cell r="E22">
            <v>159644704.18000001</v>
          </cell>
          <cell r="F22">
            <v>17049.225555555568</v>
          </cell>
          <cell r="G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150054391.47</v>
          </cell>
          <cell r="E23">
            <v>150553513.44</v>
          </cell>
          <cell r="F23">
            <v>16359.534444444431</v>
          </cell>
          <cell r="G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142010290.02000001</v>
          </cell>
          <cell r="E24">
            <v>145715878.05000001</v>
          </cell>
          <cell r="F24">
            <v>15688.542222222241</v>
          </cell>
          <cell r="G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154661506.46000001</v>
          </cell>
          <cell r="E25">
            <v>158176512.19</v>
          </cell>
          <cell r="F25">
            <v>14927.862222222249</v>
          </cell>
          <cell r="G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138239712.37</v>
          </cell>
          <cell r="E26">
            <v>137108121.28</v>
          </cell>
          <cell r="F26">
            <v>14301.410000000007</v>
          </cell>
          <cell r="G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137737517.86000001</v>
          </cell>
          <cell r="E27">
            <v>140763161.56999999</v>
          </cell>
          <cell r="F27">
            <v>14257.452222222226</v>
          </cell>
          <cell r="G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134756390.99000001</v>
          </cell>
          <cell r="E28">
            <v>135240931.02000001</v>
          </cell>
          <cell r="F28">
            <v>13950.83111111112</v>
          </cell>
          <cell r="G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130834279.16</v>
          </cell>
          <cell r="E29">
            <v>133630279.8</v>
          </cell>
          <cell r="F29">
            <v>13810.711111111115</v>
          </cell>
          <cell r="G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122898215.73999999</v>
          </cell>
          <cell r="E30">
            <v>126007050.25</v>
          </cell>
          <cell r="F30">
            <v>13524.984444444444</v>
          </cell>
          <cell r="G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114693044.67</v>
          </cell>
          <cell r="E31">
            <v>114586788.39</v>
          </cell>
          <cell r="F31">
            <v>12833.275555555558</v>
          </cell>
          <cell r="G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109222070.93000001</v>
          </cell>
          <cell r="E32">
            <v>109986543.62</v>
          </cell>
          <cell r="F32">
            <v>11963.50333333333</v>
          </cell>
          <cell r="G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134434144.08000001</v>
          </cell>
          <cell r="E33">
            <v>133491770.36</v>
          </cell>
          <cell r="F33">
            <v>11159.827777777777</v>
          </cell>
          <cell r="G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111441961.8</v>
          </cell>
          <cell r="E34">
            <v>108070557.75</v>
          </cell>
          <cell r="F34">
            <v>11089.753333333338</v>
          </cell>
          <cell r="G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113182065.63</v>
          </cell>
          <cell r="E35">
            <v>111282709.29000001</v>
          </cell>
          <cell r="F35">
            <v>10893.694444444443</v>
          </cell>
          <cell r="G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97536741.299999997</v>
          </cell>
          <cell r="E36">
            <v>98383760.329999998</v>
          </cell>
          <cell r="F36">
            <v>10677.826666666671</v>
          </cell>
          <cell r="G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103177221.43000001</v>
          </cell>
          <cell r="E37">
            <v>101876999.91</v>
          </cell>
          <cell r="F37">
            <v>10334.011111111102</v>
          </cell>
          <cell r="G37">
            <v>142.25</v>
          </cell>
        </row>
        <row r="38">
          <cell r="C38"/>
          <cell r="D38"/>
          <cell r="E38"/>
        </row>
        <row r="39">
          <cell r="A39" t="str">
            <v>5,000-9,999</v>
          </cell>
          <cell r="C39"/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89651630.629999995</v>
          </cell>
          <cell r="E40">
            <v>88266117.890000001</v>
          </cell>
          <cell r="F40">
            <v>9555.0500000000011</v>
          </cell>
          <cell r="G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89948851.459999993</v>
          </cell>
          <cell r="E41">
            <v>89321686.620000005</v>
          </cell>
          <cell r="F41">
            <v>9515.850000000004</v>
          </cell>
          <cell r="G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80887177.090000004</v>
          </cell>
          <cell r="E42">
            <v>81469475.430000007</v>
          </cell>
          <cell r="F42">
            <v>9234.2211111111101</v>
          </cell>
          <cell r="G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80641122.349999994</v>
          </cell>
          <cell r="E43">
            <v>80615144.290000007</v>
          </cell>
          <cell r="F43">
            <v>8779.3355555555536</v>
          </cell>
          <cell r="G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84851959.159999996</v>
          </cell>
          <cell r="E44">
            <v>84308543.900000006</v>
          </cell>
          <cell r="F44">
            <v>8766.4722222222208</v>
          </cell>
          <cell r="G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86230946.75</v>
          </cell>
          <cell r="E45">
            <v>87422393.25</v>
          </cell>
          <cell r="F45">
            <v>8533.355555555554</v>
          </cell>
          <cell r="G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74401498.689999998</v>
          </cell>
          <cell r="E46">
            <v>74486384.450000003</v>
          </cell>
          <cell r="F46">
            <v>7801.9444444444443</v>
          </cell>
          <cell r="G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70191601.640000001</v>
          </cell>
          <cell r="E47">
            <v>74018384.569999993</v>
          </cell>
          <cell r="F47">
            <v>7720.8144444444451</v>
          </cell>
          <cell r="G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66902696.100000001</v>
          </cell>
          <cell r="E48">
            <v>69314896.609999999</v>
          </cell>
          <cell r="F48">
            <v>7598.2622222222217</v>
          </cell>
          <cell r="G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65088157.380000003</v>
          </cell>
          <cell r="E49">
            <v>66047588.880000003</v>
          </cell>
          <cell r="F49">
            <v>7558.8388888888894</v>
          </cell>
          <cell r="G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71365901.680000007</v>
          </cell>
          <cell r="E50">
            <v>71377273.810000002</v>
          </cell>
          <cell r="F50">
            <v>7405.5677777777764</v>
          </cell>
          <cell r="G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74056301.599999994</v>
          </cell>
          <cell r="E51">
            <v>75665841.840000004</v>
          </cell>
          <cell r="F51">
            <v>7246.1399999999967</v>
          </cell>
          <cell r="G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64000194.689999998</v>
          </cell>
          <cell r="E52">
            <v>63539399.159999996</v>
          </cell>
          <cell r="F52">
            <v>7121.4922222222176</v>
          </cell>
          <cell r="G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64943845.590000004</v>
          </cell>
          <cell r="E53">
            <v>66533484.560000002</v>
          </cell>
          <cell r="F53">
            <v>6549.3033333333315</v>
          </cell>
          <cell r="G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59595206.969999999</v>
          </cell>
          <cell r="E54">
            <v>59616411.240000002</v>
          </cell>
          <cell r="F54">
            <v>6517.0933333333296</v>
          </cell>
          <cell r="G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62376681.130000003</v>
          </cell>
          <cell r="E55">
            <v>61563430.149999999</v>
          </cell>
          <cell r="F55">
            <v>6305.7466666666642</v>
          </cell>
          <cell r="G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60172308.350000001</v>
          </cell>
          <cell r="E56">
            <v>63659378.210000001</v>
          </cell>
          <cell r="F56">
            <v>6148.6366666666681</v>
          </cell>
          <cell r="G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64537755.740000002</v>
          </cell>
          <cell r="E57">
            <v>64227573.920000002</v>
          </cell>
          <cell r="F57">
            <v>6138.2655555555575</v>
          </cell>
          <cell r="G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61302960.549999997</v>
          </cell>
          <cell r="E58">
            <v>61518570.859999999</v>
          </cell>
          <cell r="F58">
            <v>6104.1711111111154</v>
          </cell>
          <cell r="G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51525227.149999999</v>
          </cell>
          <cell r="E59">
            <v>51176275.329999998</v>
          </cell>
          <cell r="F59">
            <v>5781.5044444444447</v>
          </cell>
          <cell r="G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49121718.880000003</v>
          </cell>
          <cell r="E60">
            <v>51143281.619999997</v>
          </cell>
          <cell r="F60">
            <v>5743.8611111111068</v>
          </cell>
          <cell r="G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48199814.119999997</v>
          </cell>
          <cell r="E61">
            <v>49499444.670000002</v>
          </cell>
          <cell r="F61">
            <v>5381.7311111111103</v>
          </cell>
          <cell r="G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49767775.960000001</v>
          </cell>
          <cell r="E62">
            <v>50044452.75</v>
          </cell>
          <cell r="F62">
            <v>5340.1822222222218</v>
          </cell>
          <cell r="G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48555039.719999999</v>
          </cell>
          <cell r="E63">
            <v>49935902.710000001</v>
          </cell>
          <cell r="F63">
            <v>5350.6411111111101</v>
          </cell>
          <cell r="G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46756834.210000001</v>
          </cell>
          <cell r="E64">
            <v>48009473.079999998</v>
          </cell>
          <cell r="F64">
            <v>5216.5755555555552</v>
          </cell>
          <cell r="G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45550451.710000001</v>
          </cell>
          <cell r="E65">
            <v>46933675.689999998</v>
          </cell>
          <cell r="F65">
            <v>5206.7866666666641</v>
          </cell>
          <cell r="G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52868018.609999999</v>
          </cell>
          <cell r="E66">
            <v>53535809.859999999</v>
          </cell>
          <cell r="F66">
            <v>5062.6099999999969</v>
          </cell>
          <cell r="G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48875125.710000001</v>
          </cell>
          <cell r="E67">
            <v>49799798.659999996</v>
          </cell>
          <cell r="F67">
            <v>5005.5611111111111</v>
          </cell>
          <cell r="G67">
            <v>79.625</v>
          </cell>
        </row>
        <row r="68">
          <cell r="C68"/>
          <cell r="D68"/>
          <cell r="E68"/>
        </row>
        <row r="69">
          <cell r="A69" t="str">
            <v>3,000-4,999</v>
          </cell>
          <cell r="C69"/>
          <cell r="D69"/>
          <cell r="E69"/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45299346.850000001</v>
          </cell>
          <cell r="E70">
            <v>46132344.759999998</v>
          </cell>
          <cell r="F70">
            <v>4758.5633333333326</v>
          </cell>
          <cell r="G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45294665.32</v>
          </cell>
          <cell r="E71">
            <v>44996101.020000003</v>
          </cell>
          <cell r="F71">
            <v>4768.3633333333364</v>
          </cell>
          <cell r="G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43515849.140000001</v>
          </cell>
          <cell r="E72">
            <v>42510294.130000003</v>
          </cell>
          <cell r="F72">
            <v>4733.6966666666676</v>
          </cell>
          <cell r="G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43546184.899999999</v>
          </cell>
          <cell r="E73">
            <v>43942500.170000002</v>
          </cell>
          <cell r="F73">
            <v>4511.2477777777776</v>
          </cell>
          <cell r="G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34298197.659999996</v>
          </cell>
          <cell r="E74">
            <v>36129275.450000003</v>
          </cell>
          <cell r="F74">
            <v>4434.8666666666741</v>
          </cell>
          <cell r="G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41032170.100000001</v>
          </cell>
          <cell r="E75">
            <v>42059616.289999999</v>
          </cell>
          <cell r="F75">
            <v>4332.6466666666684</v>
          </cell>
          <cell r="G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42731277.659999996</v>
          </cell>
          <cell r="E76">
            <v>42263708</v>
          </cell>
          <cell r="F76">
            <v>4084.278888888889</v>
          </cell>
          <cell r="G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40753988.68</v>
          </cell>
          <cell r="E77">
            <v>41597665.479999997</v>
          </cell>
          <cell r="F77">
            <v>4040.7133333333318</v>
          </cell>
          <cell r="G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39280175.939999998</v>
          </cell>
          <cell r="E78">
            <v>38605395.350000001</v>
          </cell>
          <cell r="F78">
            <v>3990.5722222222212</v>
          </cell>
          <cell r="G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37748035.450000003</v>
          </cell>
          <cell r="E79">
            <v>37728798.390000001</v>
          </cell>
          <cell r="F79">
            <v>3879.5955555555443</v>
          </cell>
          <cell r="G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35750922.609999999</v>
          </cell>
          <cell r="E80">
            <v>37219523.170000002</v>
          </cell>
          <cell r="F80">
            <v>3857.4344444444455</v>
          </cell>
          <cell r="G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37721976.049999997</v>
          </cell>
          <cell r="E81">
            <v>37405079.520000003</v>
          </cell>
          <cell r="F81">
            <v>3828.0311111111118</v>
          </cell>
          <cell r="G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36521399.390000001</v>
          </cell>
          <cell r="E82">
            <v>36968928.259999998</v>
          </cell>
          <cell r="F82">
            <v>3818.96</v>
          </cell>
          <cell r="G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36716029.560000002</v>
          </cell>
          <cell r="E83">
            <v>35540036.030000001</v>
          </cell>
          <cell r="F83">
            <v>3710.9711111111114</v>
          </cell>
          <cell r="G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34334606.950000003</v>
          </cell>
          <cell r="E84">
            <v>34862049.200000003</v>
          </cell>
          <cell r="F84">
            <v>3690.32</v>
          </cell>
          <cell r="G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35259200.57</v>
          </cell>
          <cell r="E85">
            <v>35536499.479999997</v>
          </cell>
          <cell r="F85">
            <v>3649.7033333333334</v>
          </cell>
          <cell r="G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35219229.869999997</v>
          </cell>
          <cell r="E86">
            <v>36679114.619999997</v>
          </cell>
          <cell r="F86">
            <v>3550.9977777777785</v>
          </cell>
          <cell r="G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25147780.010000002</v>
          </cell>
          <cell r="E87">
            <v>26330637.609999999</v>
          </cell>
          <cell r="F87">
            <v>3562.9522222222217</v>
          </cell>
          <cell r="G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32748860.920000002</v>
          </cell>
          <cell r="E88">
            <v>33197903.030000001</v>
          </cell>
          <cell r="F88">
            <v>3476.5011111111089</v>
          </cell>
          <cell r="G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34329390.140000001</v>
          </cell>
          <cell r="E89">
            <v>34621641.759999998</v>
          </cell>
          <cell r="F89">
            <v>3328.027777777776</v>
          </cell>
          <cell r="G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32524206.390000001</v>
          </cell>
          <cell r="E90">
            <v>31898070.170000002</v>
          </cell>
          <cell r="F90">
            <v>3328.0444444444438</v>
          </cell>
          <cell r="G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33044887.260000002</v>
          </cell>
          <cell r="E91">
            <v>34967244.270000003</v>
          </cell>
          <cell r="F91">
            <v>3305.6155555555551</v>
          </cell>
          <cell r="G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30154982.399999999</v>
          </cell>
          <cell r="E92">
            <v>30896004.539999999</v>
          </cell>
          <cell r="F92">
            <v>3305.9111111111115</v>
          </cell>
          <cell r="G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35846681.259999998</v>
          </cell>
          <cell r="E93">
            <v>35991405.159999996</v>
          </cell>
          <cell r="F93">
            <v>3176.9022222222206</v>
          </cell>
          <cell r="G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28039574.449999999</v>
          </cell>
          <cell r="E94">
            <v>27882504.859999999</v>
          </cell>
          <cell r="F94">
            <v>3020.9211111111126</v>
          </cell>
          <cell r="G94">
            <v>33.375</v>
          </cell>
        </row>
        <row r="95">
          <cell r="C95"/>
          <cell r="D95"/>
          <cell r="E95"/>
        </row>
        <row r="96">
          <cell r="A96" t="str">
            <v>2,000-2,999</v>
          </cell>
          <cell r="C96"/>
          <cell r="D96"/>
          <cell r="E96"/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27166437.670000002</v>
          </cell>
          <cell r="E97">
            <v>26935217.77</v>
          </cell>
          <cell r="F97">
            <v>2888.6466666666661</v>
          </cell>
          <cell r="G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28979235.870000001</v>
          </cell>
          <cell r="E98">
            <v>28740674.16</v>
          </cell>
          <cell r="F98">
            <v>2836.5555555555561</v>
          </cell>
          <cell r="G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30793463.210000001</v>
          </cell>
          <cell r="E99">
            <v>31290833.48</v>
          </cell>
          <cell r="F99">
            <v>2828.8166666666666</v>
          </cell>
          <cell r="G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26370955.260000002</v>
          </cell>
          <cell r="E100">
            <v>26850510.780000001</v>
          </cell>
          <cell r="F100">
            <v>2815.4966666666669</v>
          </cell>
          <cell r="G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24731276.710000001</v>
          </cell>
          <cell r="E101">
            <v>24640969.289999999</v>
          </cell>
          <cell r="F101">
            <v>2817.7111111111108</v>
          </cell>
          <cell r="G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27623862.84</v>
          </cell>
          <cell r="E102">
            <v>28155354</v>
          </cell>
          <cell r="F102">
            <v>2627.7055555555548</v>
          </cell>
          <cell r="G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24108972.140000001</v>
          </cell>
          <cell r="E103">
            <v>24279812.41</v>
          </cell>
          <cell r="F103">
            <v>2756.3677777777789</v>
          </cell>
          <cell r="G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25075077.84</v>
          </cell>
          <cell r="E104">
            <v>26268420.579999998</v>
          </cell>
          <cell r="F104">
            <v>2736.9522222222231</v>
          </cell>
          <cell r="G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23980645.469999999</v>
          </cell>
          <cell r="E105">
            <v>24524582.800000001</v>
          </cell>
          <cell r="F105">
            <v>2696.7666666666664</v>
          </cell>
          <cell r="G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25793141.27</v>
          </cell>
          <cell r="E106">
            <v>26164153.469999999</v>
          </cell>
          <cell r="F106">
            <v>2651.8300000000022</v>
          </cell>
          <cell r="G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25980364.02</v>
          </cell>
          <cell r="E107">
            <v>25919526.210000001</v>
          </cell>
          <cell r="F107">
            <v>2627.8144444444456</v>
          </cell>
          <cell r="G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26612942.600000001</v>
          </cell>
          <cell r="E108">
            <v>26247127.440000001</v>
          </cell>
          <cell r="F108">
            <v>2559.135555555556</v>
          </cell>
          <cell r="G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21399953.120000001</v>
          </cell>
          <cell r="E109">
            <v>21973761.809999999</v>
          </cell>
          <cell r="F109">
            <v>2497.245555555548</v>
          </cell>
          <cell r="G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22416218.289999999</v>
          </cell>
          <cell r="E110">
            <v>23128931.780000001</v>
          </cell>
          <cell r="F110">
            <v>2469.2955555555559</v>
          </cell>
          <cell r="G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20381809.190000001</v>
          </cell>
          <cell r="E111">
            <v>21081452.969999999</v>
          </cell>
          <cell r="F111">
            <v>2292.1144444444444</v>
          </cell>
          <cell r="G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21349973.210000001</v>
          </cell>
          <cell r="E112">
            <v>21999794.370000001</v>
          </cell>
          <cell r="F112">
            <v>2262.6788888888882</v>
          </cell>
          <cell r="G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16419318.41</v>
          </cell>
          <cell r="E113">
            <v>17829755.73</v>
          </cell>
          <cell r="F113">
            <v>2259.6277777777786</v>
          </cell>
          <cell r="G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20145022.489999998</v>
          </cell>
          <cell r="E114">
            <v>21367073.039999999</v>
          </cell>
          <cell r="F114">
            <v>2191.8733333333344</v>
          </cell>
          <cell r="G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19864111.920000002</v>
          </cell>
          <cell r="E115">
            <v>20210823.57</v>
          </cell>
          <cell r="F115">
            <v>2186.2477777777785</v>
          </cell>
          <cell r="G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19486901.030000001</v>
          </cell>
          <cell r="E116">
            <v>19830000.350000001</v>
          </cell>
          <cell r="F116">
            <v>2185.6544444444435</v>
          </cell>
          <cell r="G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19859259.699999999</v>
          </cell>
          <cell r="E117">
            <v>19913593.170000002</v>
          </cell>
          <cell r="F117">
            <v>2187.083333333333</v>
          </cell>
          <cell r="G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21082974.109999999</v>
          </cell>
          <cell r="E118">
            <v>21141444.18</v>
          </cell>
          <cell r="F118">
            <v>2039.1455555555553</v>
          </cell>
          <cell r="G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19815610.530000001</v>
          </cell>
          <cell r="E119">
            <v>20052387.059999999</v>
          </cell>
          <cell r="F119">
            <v>2079.663333333333</v>
          </cell>
          <cell r="G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20506458.699999999</v>
          </cell>
          <cell r="E120">
            <v>20910392.539999999</v>
          </cell>
          <cell r="F120">
            <v>2063.1466666666674</v>
          </cell>
          <cell r="G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16815475.989999998</v>
          </cell>
          <cell r="E121">
            <v>16841848.84</v>
          </cell>
          <cell r="F121">
            <v>2053.9588888888907</v>
          </cell>
          <cell r="G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22034872.329999998</v>
          </cell>
          <cell r="E122">
            <v>20969811.199999999</v>
          </cell>
          <cell r="F122">
            <v>2028.0255555555561</v>
          </cell>
          <cell r="G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20235813.23</v>
          </cell>
          <cell r="E123">
            <v>20899784.449999999</v>
          </cell>
          <cell r="F123">
            <v>2036.3400000000004</v>
          </cell>
          <cell r="G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20819539.039999999</v>
          </cell>
          <cell r="E124">
            <v>20585716.449999999</v>
          </cell>
          <cell r="F124">
            <v>2010.0177777777774</v>
          </cell>
          <cell r="G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18872633.170000002</v>
          </cell>
          <cell r="E125">
            <v>19570521.260000002</v>
          </cell>
          <cell r="F125">
            <v>1977.1777777777779</v>
          </cell>
          <cell r="G125">
            <v>46.945</v>
          </cell>
        </row>
        <row r="126">
          <cell r="C126"/>
          <cell r="D126"/>
          <cell r="E126"/>
        </row>
        <row r="127">
          <cell r="A127" t="str">
            <v>1,000-1,999</v>
          </cell>
          <cell r="C127"/>
          <cell r="D127"/>
          <cell r="E127"/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19189045.41</v>
          </cell>
          <cell r="E128">
            <v>19186651.469999999</v>
          </cell>
          <cell r="F128">
            <v>1904.7044444444443</v>
          </cell>
          <cell r="G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18264720.600000001</v>
          </cell>
          <cell r="E129">
            <v>17668148.23</v>
          </cell>
          <cell r="F129">
            <v>1927.3299999999997</v>
          </cell>
          <cell r="G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16322609.43</v>
          </cell>
          <cell r="E130">
            <v>16411606.99</v>
          </cell>
          <cell r="F130">
            <v>1894.353333333333</v>
          </cell>
          <cell r="G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18419251.149999999</v>
          </cell>
          <cell r="E131">
            <v>20141418.530000001</v>
          </cell>
          <cell r="F131">
            <v>1725.1166666666666</v>
          </cell>
          <cell r="G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15991192.49</v>
          </cell>
          <cell r="E132">
            <v>15881972.359999999</v>
          </cell>
          <cell r="F132">
            <v>1579.6077777777771</v>
          </cell>
          <cell r="G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15585938.08</v>
          </cell>
          <cell r="E133">
            <v>15946463.939999999</v>
          </cell>
          <cell r="F133">
            <v>1587.6566666666658</v>
          </cell>
          <cell r="G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14357543.550000001</v>
          </cell>
          <cell r="E134">
            <v>14360688.449999999</v>
          </cell>
          <cell r="F134">
            <v>1567.2488888888884</v>
          </cell>
          <cell r="G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16655800.789999999</v>
          </cell>
          <cell r="E135">
            <v>16331863.800000001</v>
          </cell>
          <cell r="F135">
            <v>1545.5155555555555</v>
          </cell>
          <cell r="G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15761150.689999999</v>
          </cell>
          <cell r="E136">
            <v>15628101.199999999</v>
          </cell>
          <cell r="F136">
            <v>1505.6999999999998</v>
          </cell>
          <cell r="G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14248306.619999999</v>
          </cell>
          <cell r="E137">
            <v>14685891.85</v>
          </cell>
          <cell r="F137">
            <v>1477.2933333333333</v>
          </cell>
          <cell r="G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15986933.710000001</v>
          </cell>
          <cell r="E138">
            <v>16298181.029999999</v>
          </cell>
          <cell r="F138">
            <v>1483.7</v>
          </cell>
          <cell r="G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12511167.470000001</v>
          </cell>
          <cell r="E139">
            <v>12570050.59</v>
          </cell>
          <cell r="F139">
            <v>1489.702222222222</v>
          </cell>
          <cell r="G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14646114.74</v>
          </cell>
          <cell r="E140">
            <v>14993277.98</v>
          </cell>
          <cell r="F140">
            <v>1484.393333333333</v>
          </cell>
          <cell r="G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15170512.529999999</v>
          </cell>
          <cell r="E141">
            <v>15030987.869999999</v>
          </cell>
          <cell r="F141">
            <v>1413.0788888888874</v>
          </cell>
          <cell r="G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12339200.18</v>
          </cell>
          <cell r="E142">
            <v>12295272.220000001</v>
          </cell>
          <cell r="F142">
            <v>1371.1122222222227</v>
          </cell>
          <cell r="G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12349967.109999999</v>
          </cell>
          <cell r="E143">
            <v>12780954.210000001</v>
          </cell>
          <cell r="F143">
            <v>1381.3611111111118</v>
          </cell>
          <cell r="G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13980484.4</v>
          </cell>
          <cell r="E144">
            <v>13868445.91</v>
          </cell>
          <cell r="F144">
            <v>1344.5477777777776</v>
          </cell>
          <cell r="G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13386765.050000001</v>
          </cell>
          <cell r="E145">
            <v>13062587.119999999</v>
          </cell>
          <cell r="F145">
            <v>1294.5511111111114</v>
          </cell>
          <cell r="G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12966638.74</v>
          </cell>
          <cell r="E146">
            <v>14409594.810000001</v>
          </cell>
          <cell r="F146">
            <v>1318.0788888888871</v>
          </cell>
          <cell r="G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11944425.699999999</v>
          </cell>
          <cell r="E147">
            <v>12217624.08</v>
          </cell>
          <cell r="F147">
            <v>1292.2300000000007</v>
          </cell>
          <cell r="G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14629844.539999999</v>
          </cell>
          <cell r="E148">
            <v>14768921.199999999</v>
          </cell>
          <cell r="F148">
            <v>1295.6533333333341</v>
          </cell>
          <cell r="G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11022343.880000001</v>
          </cell>
          <cell r="E149">
            <v>11166473.890000001</v>
          </cell>
          <cell r="F149">
            <v>1304.1744444444446</v>
          </cell>
          <cell r="G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13268938.289999999</v>
          </cell>
          <cell r="E150">
            <v>12367406.210000001</v>
          </cell>
          <cell r="F150">
            <v>1232.327777777778</v>
          </cell>
          <cell r="G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11040590.09</v>
          </cell>
          <cell r="E151">
            <v>11185733.25</v>
          </cell>
          <cell r="F151">
            <v>1209.9266666666665</v>
          </cell>
          <cell r="G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12348416.82</v>
          </cell>
          <cell r="E152">
            <v>11986066.369999999</v>
          </cell>
          <cell r="F152">
            <v>1198.360000000001</v>
          </cell>
          <cell r="G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11563974.210000001</v>
          </cell>
          <cell r="E153">
            <v>11400599.289999999</v>
          </cell>
          <cell r="F153">
            <v>1176.808888888889</v>
          </cell>
          <cell r="G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11773928.16</v>
          </cell>
          <cell r="E154">
            <v>11706157.810000001</v>
          </cell>
          <cell r="F154">
            <v>1164.0211111111114</v>
          </cell>
          <cell r="G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11345352.890000001</v>
          </cell>
          <cell r="E155">
            <v>11200192.289999999</v>
          </cell>
          <cell r="F155">
            <v>1166.2266666666669</v>
          </cell>
          <cell r="G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11368968.630000001</v>
          </cell>
          <cell r="E156">
            <v>11195924.09</v>
          </cell>
          <cell r="F156">
            <v>1138.4144444444439</v>
          </cell>
          <cell r="G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11079475.75</v>
          </cell>
          <cell r="E157">
            <v>10715217.01</v>
          </cell>
          <cell r="F157">
            <v>1090.5666666666668</v>
          </cell>
          <cell r="G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10358450.76</v>
          </cell>
          <cell r="E158">
            <v>10410946.18</v>
          </cell>
          <cell r="F158">
            <v>1072.2366666666665</v>
          </cell>
          <cell r="G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10048202.939999999</v>
          </cell>
          <cell r="E159">
            <v>10934357.220000001</v>
          </cell>
          <cell r="F159">
            <v>1038.5722222222225</v>
          </cell>
          <cell r="G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12941370.76</v>
          </cell>
          <cell r="E160">
            <v>12674317.65</v>
          </cell>
          <cell r="F160">
            <v>1002.6133333333335</v>
          </cell>
          <cell r="G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7911273.4900000002</v>
          </cell>
          <cell r="E161">
            <v>7879941.79</v>
          </cell>
          <cell r="F161">
            <v>998.57666666666694</v>
          </cell>
          <cell r="G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9697334.6099999994</v>
          </cell>
          <cell r="E162">
            <v>9465205.2699999996</v>
          </cell>
          <cell r="F162">
            <v>980.97111111111099</v>
          </cell>
          <cell r="G162">
            <v>25.805</v>
          </cell>
        </row>
        <row r="163">
          <cell r="C163"/>
          <cell r="D163"/>
          <cell r="E163"/>
        </row>
        <row r="164">
          <cell r="A164" t="str">
            <v>500-999</v>
          </cell>
          <cell r="C164"/>
          <cell r="D164"/>
          <cell r="E164"/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10674532.050000001</v>
          </cell>
          <cell r="E165">
            <v>10617913.15</v>
          </cell>
          <cell r="F165">
            <v>970.84333333333313</v>
          </cell>
          <cell r="G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9773494.5999999996</v>
          </cell>
          <cell r="E166">
            <v>9978718.1400000006</v>
          </cell>
          <cell r="F166">
            <v>967.6611111111115</v>
          </cell>
          <cell r="G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9728143.5700000003</v>
          </cell>
          <cell r="E167">
            <v>9686763.9800000004</v>
          </cell>
          <cell r="F167">
            <v>952.90888888888924</v>
          </cell>
          <cell r="G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10059434.16</v>
          </cell>
          <cell r="E168">
            <v>10512576.5</v>
          </cell>
          <cell r="F168">
            <v>920.70222222222196</v>
          </cell>
          <cell r="G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9868861.9800000004</v>
          </cell>
          <cell r="E169">
            <v>9861398.6899999995</v>
          </cell>
          <cell r="F169">
            <v>924.36555555555526</v>
          </cell>
          <cell r="G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8058658.8200000003</v>
          </cell>
          <cell r="E170">
            <v>8565612.7400000002</v>
          </cell>
          <cell r="F170">
            <v>912.38333333333344</v>
          </cell>
          <cell r="G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8731450.4000000004</v>
          </cell>
          <cell r="E171">
            <v>8674740.4800000004</v>
          </cell>
          <cell r="F171">
            <v>912.77888888888879</v>
          </cell>
          <cell r="G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10153762.02</v>
          </cell>
          <cell r="E172">
            <v>10616492.869999999</v>
          </cell>
          <cell r="F172">
            <v>878.08777777777755</v>
          </cell>
          <cell r="G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8712717.8800000008</v>
          </cell>
          <cell r="E173">
            <v>8353368.21</v>
          </cell>
          <cell r="F173">
            <v>901.56444444444446</v>
          </cell>
          <cell r="G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7509318.0499999998</v>
          </cell>
          <cell r="E174">
            <v>8065931.25</v>
          </cell>
          <cell r="F174">
            <v>873.32333333333327</v>
          </cell>
          <cell r="G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9429942.3499999996</v>
          </cell>
          <cell r="E175">
            <v>9137009.9800000004</v>
          </cell>
          <cell r="F175">
            <v>863.48111111111098</v>
          </cell>
          <cell r="G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7824254.6500000004</v>
          </cell>
          <cell r="E176">
            <v>8036861.6299999999</v>
          </cell>
          <cell r="F176">
            <v>854.98333333333312</v>
          </cell>
          <cell r="G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8442210.0999999996</v>
          </cell>
          <cell r="E177">
            <v>8488696.1799999997</v>
          </cell>
          <cell r="F177">
            <v>828.81888888888864</v>
          </cell>
          <cell r="G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8580137.3599999994</v>
          </cell>
          <cell r="E178">
            <v>8499863.8300000001</v>
          </cell>
          <cell r="F178">
            <v>822.33888888888873</v>
          </cell>
          <cell r="G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7930671.7400000002</v>
          </cell>
          <cell r="E179">
            <v>8212676.54</v>
          </cell>
          <cell r="F179">
            <v>815.69222222222231</v>
          </cell>
          <cell r="G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7721527.5</v>
          </cell>
          <cell r="E180">
            <v>7782016.5800000001</v>
          </cell>
          <cell r="F180">
            <v>769.23888888888894</v>
          </cell>
          <cell r="G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7830041.0099999998</v>
          </cell>
          <cell r="E181">
            <v>7618511.21</v>
          </cell>
          <cell r="F181">
            <v>764.4455555555553</v>
          </cell>
          <cell r="G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7366688.2699999996</v>
          </cell>
          <cell r="E182">
            <v>7367785.0599999996</v>
          </cell>
          <cell r="F182">
            <v>742.29333333333352</v>
          </cell>
          <cell r="G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6655510.6200000001</v>
          </cell>
          <cell r="E183">
            <v>6659574.79</v>
          </cell>
          <cell r="F183">
            <v>728.97777777777787</v>
          </cell>
          <cell r="G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7943701.25</v>
          </cell>
          <cell r="E184">
            <v>7686758.5199999996</v>
          </cell>
          <cell r="F184">
            <v>691.82333333333338</v>
          </cell>
          <cell r="G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8406250.3800000008</v>
          </cell>
          <cell r="E185">
            <v>8430453.3800000008</v>
          </cell>
          <cell r="F185">
            <v>717.72222222222217</v>
          </cell>
          <cell r="G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7174585.4100000001</v>
          </cell>
          <cell r="E186">
            <v>6894509.6399999997</v>
          </cell>
          <cell r="F186">
            <v>667.82888888888908</v>
          </cell>
          <cell r="G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7536232.1299999999</v>
          </cell>
          <cell r="E187">
            <v>7383098.1600000001</v>
          </cell>
          <cell r="F187">
            <v>649.37777777777785</v>
          </cell>
          <cell r="G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7654873.3499999996</v>
          </cell>
          <cell r="E188">
            <v>7807747.4699999997</v>
          </cell>
          <cell r="F188">
            <v>652.46777777777788</v>
          </cell>
          <cell r="G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6731182.75</v>
          </cell>
          <cell r="E189">
            <v>7224677.3799999999</v>
          </cell>
          <cell r="F189">
            <v>634.01777777777772</v>
          </cell>
          <cell r="G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6787159.9299999997</v>
          </cell>
          <cell r="E190">
            <v>6709438.79</v>
          </cell>
          <cell r="F190">
            <v>619.9144444444446</v>
          </cell>
          <cell r="G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8245932.4900000002</v>
          </cell>
          <cell r="E191">
            <v>8060704.5199999996</v>
          </cell>
          <cell r="F191">
            <v>622.32333333333315</v>
          </cell>
          <cell r="G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6681121.9699999997</v>
          </cell>
          <cell r="E192">
            <v>6805573.6600000001</v>
          </cell>
          <cell r="F192">
            <v>617.03888888888901</v>
          </cell>
          <cell r="G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6160238.7400000002</v>
          </cell>
          <cell r="E193">
            <v>6127209.21</v>
          </cell>
          <cell r="F193">
            <v>624.57222222222254</v>
          </cell>
          <cell r="G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6731833.8600000003</v>
          </cell>
          <cell r="E194">
            <v>6630423.9900000002</v>
          </cell>
          <cell r="F194">
            <v>616.70111111111112</v>
          </cell>
          <cell r="G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6433507.2199999997</v>
          </cell>
          <cell r="E195">
            <v>6328684.2000000002</v>
          </cell>
          <cell r="F195">
            <v>617.64555555555546</v>
          </cell>
          <cell r="G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6548441.9000000004</v>
          </cell>
          <cell r="E196">
            <v>6440181.2300000004</v>
          </cell>
          <cell r="F196">
            <v>610.76111111111106</v>
          </cell>
          <cell r="G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6125966.5599999996</v>
          </cell>
          <cell r="E197">
            <v>6336478.71</v>
          </cell>
          <cell r="F197">
            <v>610.95444444444456</v>
          </cell>
          <cell r="G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9818318.6500000004</v>
          </cell>
          <cell r="E198">
            <v>9935028.8800000008</v>
          </cell>
          <cell r="F198">
            <v>600.94555555555564</v>
          </cell>
          <cell r="G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6070994.5499999998</v>
          </cell>
          <cell r="E199">
            <v>6543425.8700000001</v>
          </cell>
          <cell r="F199">
            <v>585.9</v>
          </cell>
          <cell r="G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5330375.1100000003</v>
          </cell>
          <cell r="E200">
            <v>5337972.88</v>
          </cell>
          <cell r="F200">
            <v>583.12777777777762</v>
          </cell>
          <cell r="G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7069155.2300000004</v>
          </cell>
          <cell r="E201">
            <v>6955904.6299999999</v>
          </cell>
          <cell r="F201">
            <v>579.09666666666669</v>
          </cell>
          <cell r="G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7318314.8700000001</v>
          </cell>
          <cell r="E202">
            <v>7271270.4800000004</v>
          </cell>
          <cell r="F202">
            <v>582.77444444444438</v>
          </cell>
          <cell r="G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5485570.0199999996</v>
          </cell>
          <cell r="E203">
            <v>5414370.2599999998</v>
          </cell>
          <cell r="F203">
            <v>558.18444444444469</v>
          </cell>
          <cell r="G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5752828.2800000003</v>
          </cell>
          <cell r="E204">
            <v>5843441.0499999998</v>
          </cell>
          <cell r="F204">
            <v>545.67888888888899</v>
          </cell>
          <cell r="G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6016731.4699999997</v>
          </cell>
          <cell r="E205">
            <v>6038280.8899999997</v>
          </cell>
          <cell r="F205">
            <v>533.032222222222</v>
          </cell>
          <cell r="G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6213896.5800000001</v>
          </cell>
          <cell r="E206">
            <v>6030150.46</v>
          </cell>
          <cell r="F206">
            <v>532.76444444444405</v>
          </cell>
          <cell r="G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6851789.7699999996</v>
          </cell>
          <cell r="E207">
            <v>7091594.7999999998</v>
          </cell>
          <cell r="F207">
            <v>497.2766666666667</v>
          </cell>
          <cell r="G207">
            <v>24.77</v>
          </cell>
        </row>
        <row r="208">
          <cell r="C208"/>
          <cell r="D208"/>
          <cell r="E208"/>
        </row>
        <row r="209">
          <cell r="A209" t="str">
            <v>100-499</v>
          </cell>
          <cell r="C209"/>
          <cell r="D209"/>
          <cell r="E209"/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5454757.04</v>
          </cell>
          <cell r="E210">
            <v>5635682.7000000002</v>
          </cell>
          <cell r="F210">
            <v>465.16555555555556</v>
          </cell>
          <cell r="G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5817960.1399999997</v>
          </cell>
          <cell r="E211">
            <v>5492991.0199999996</v>
          </cell>
          <cell r="F211">
            <v>454.07888888888886</v>
          </cell>
          <cell r="G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4853031.0599999996</v>
          </cell>
          <cell r="E212">
            <v>4875641</v>
          </cell>
          <cell r="F212">
            <v>453.62333333333379</v>
          </cell>
          <cell r="G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5262190.92</v>
          </cell>
          <cell r="E213">
            <v>5455529.79</v>
          </cell>
          <cell r="F213">
            <v>427.39666666666653</v>
          </cell>
          <cell r="G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5538424.2300000004</v>
          </cell>
          <cell r="E214">
            <v>5435269.9400000004</v>
          </cell>
          <cell r="F214">
            <v>428.48111111111109</v>
          </cell>
          <cell r="G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7536009.4800000004</v>
          </cell>
          <cell r="E215">
            <v>7487332.5999999996</v>
          </cell>
          <cell r="F215">
            <v>427.44333333333338</v>
          </cell>
          <cell r="G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3987956.68</v>
          </cell>
          <cell r="E216">
            <v>3867687.58</v>
          </cell>
          <cell r="F216">
            <v>419.76888888888902</v>
          </cell>
          <cell r="G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5237728.0599999996</v>
          </cell>
          <cell r="E217">
            <v>5316122.08</v>
          </cell>
          <cell r="F217">
            <v>312.85777777777793</v>
          </cell>
          <cell r="G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4933938.09</v>
          </cell>
          <cell r="E218">
            <v>5209096.9400000004</v>
          </cell>
          <cell r="F218">
            <v>403.31555555555559</v>
          </cell>
          <cell r="G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4368968.96</v>
          </cell>
          <cell r="E219">
            <v>4464723.79</v>
          </cell>
          <cell r="F219">
            <v>393.26666666666665</v>
          </cell>
          <cell r="G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4773407.57</v>
          </cell>
          <cell r="E220">
            <v>4783377.74</v>
          </cell>
          <cell r="F220">
            <v>389.48888888888871</v>
          </cell>
          <cell r="G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3231134.13</v>
          </cell>
          <cell r="E221">
            <v>3409549.28</v>
          </cell>
          <cell r="F221">
            <v>340.92555555555566</v>
          </cell>
          <cell r="G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4563080.83</v>
          </cell>
          <cell r="E222">
            <v>4383310.4400000004</v>
          </cell>
          <cell r="F222">
            <v>317.22222222222223</v>
          </cell>
          <cell r="G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2151092.9300000002</v>
          </cell>
          <cell r="E223">
            <v>2463229.59</v>
          </cell>
          <cell r="F223">
            <v>332.51111111111135</v>
          </cell>
          <cell r="G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3775660.94</v>
          </cell>
          <cell r="E224">
            <v>3795046.67</v>
          </cell>
          <cell r="F224">
            <v>330.56888888888886</v>
          </cell>
          <cell r="G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4457721.3</v>
          </cell>
          <cell r="E225">
            <v>4472635.7699999996</v>
          </cell>
          <cell r="F225">
            <v>321.02777777777777</v>
          </cell>
          <cell r="G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3737284.87</v>
          </cell>
          <cell r="E226">
            <v>3716317.13</v>
          </cell>
          <cell r="F226">
            <v>316.93111111111108</v>
          </cell>
          <cell r="G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4053713.7</v>
          </cell>
          <cell r="E227">
            <v>4056355.72</v>
          </cell>
          <cell r="F227">
            <v>312.6155555555556</v>
          </cell>
          <cell r="G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3745376.32</v>
          </cell>
          <cell r="E228">
            <v>3543947.97</v>
          </cell>
          <cell r="F228">
            <v>308.87666666666667</v>
          </cell>
          <cell r="G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2986267.54</v>
          </cell>
          <cell r="E229">
            <v>3089696.31</v>
          </cell>
          <cell r="F229">
            <v>305.49222222222221</v>
          </cell>
          <cell r="G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3746597.62</v>
          </cell>
          <cell r="E230">
            <v>4184193.4</v>
          </cell>
          <cell r="F230">
            <v>305.53777777777788</v>
          </cell>
          <cell r="G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4162254.4</v>
          </cell>
          <cell r="E231">
            <v>4143132.18</v>
          </cell>
          <cell r="F231">
            <v>301.88888888888891</v>
          </cell>
          <cell r="G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3206213.43</v>
          </cell>
          <cell r="E232">
            <v>3539706.23</v>
          </cell>
          <cell r="F232">
            <v>297.72333333333324</v>
          </cell>
          <cell r="G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2147299.37</v>
          </cell>
          <cell r="E233">
            <v>2211331.11</v>
          </cell>
          <cell r="F233">
            <v>296.87888888888887</v>
          </cell>
          <cell r="G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3307916.09</v>
          </cell>
          <cell r="E234">
            <v>3635182.16</v>
          </cell>
          <cell r="F234">
            <v>289.37333333333351</v>
          </cell>
          <cell r="G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4096307.32</v>
          </cell>
          <cell r="E235">
            <v>3749779.39</v>
          </cell>
          <cell r="F235">
            <v>285.45999999999992</v>
          </cell>
          <cell r="G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3665563.32</v>
          </cell>
          <cell r="E236">
            <v>3854505.36</v>
          </cell>
          <cell r="F236">
            <v>275.09555555555556</v>
          </cell>
          <cell r="G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3411353.63</v>
          </cell>
          <cell r="E237">
            <v>3453570.83</v>
          </cell>
          <cell r="F237">
            <v>272.61555555555555</v>
          </cell>
          <cell r="G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3789472.3</v>
          </cell>
          <cell r="E238">
            <v>3585983.19</v>
          </cell>
          <cell r="F238">
            <v>266.8555555555555</v>
          </cell>
          <cell r="G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4534402.04</v>
          </cell>
          <cell r="E239">
            <v>4646266.3</v>
          </cell>
          <cell r="F239">
            <v>261.60555555555555</v>
          </cell>
          <cell r="G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3868002.37</v>
          </cell>
          <cell r="E240">
            <v>3862531.79</v>
          </cell>
          <cell r="F240">
            <v>256.21555555555551</v>
          </cell>
          <cell r="G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3456643.22</v>
          </cell>
          <cell r="E241">
            <v>3442205.3</v>
          </cell>
          <cell r="F241">
            <v>250.47333333333341</v>
          </cell>
          <cell r="G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3593886.59</v>
          </cell>
          <cell r="E242">
            <v>3447745.05</v>
          </cell>
          <cell r="F242">
            <v>218.84222222222218</v>
          </cell>
          <cell r="G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3045141.58</v>
          </cell>
          <cell r="E243">
            <v>2919003.36</v>
          </cell>
          <cell r="F243">
            <v>216.34777777777776</v>
          </cell>
          <cell r="G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3150418.54</v>
          </cell>
          <cell r="E244">
            <v>3268530.97</v>
          </cell>
          <cell r="F244">
            <v>214.60444444444443</v>
          </cell>
          <cell r="G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3542456.56</v>
          </cell>
          <cell r="E245">
            <v>3570803.34</v>
          </cell>
          <cell r="F245">
            <v>211.59333333333336</v>
          </cell>
          <cell r="G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3285728.2</v>
          </cell>
          <cell r="E246">
            <v>3323002.23</v>
          </cell>
          <cell r="F246">
            <v>207.93222222222226</v>
          </cell>
          <cell r="G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2182986.36</v>
          </cell>
          <cell r="E247">
            <v>2026480.33</v>
          </cell>
          <cell r="F247">
            <v>209.66666666666666</v>
          </cell>
          <cell r="G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3178569.55</v>
          </cell>
          <cell r="E248">
            <v>3815955.68</v>
          </cell>
          <cell r="F248">
            <v>198.42999999999998</v>
          </cell>
          <cell r="G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1972674.75</v>
          </cell>
          <cell r="E249">
            <v>1937400.36</v>
          </cell>
          <cell r="F249">
            <v>202.44444444444446</v>
          </cell>
          <cell r="G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2924595.85</v>
          </cell>
          <cell r="E250">
            <v>2964645.67</v>
          </cell>
          <cell r="F250">
            <v>200.56666666666663</v>
          </cell>
          <cell r="G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2426316.41</v>
          </cell>
          <cell r="E251">
            <v>2613732.9900000002</v>
          </cell>
          <cell r="F251">
            <v>198.15777777777791</v>
          </cell>
          <cell r="G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3304250</v>
          </cell>
          <cell r="E252">
            <v>3221076.82</v>
          </cell>
          <cell r="F252">
            <v>197.01000000000008</v>
          </cell>
          <cell r="G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3355198.13</v>
          </cell>
          <cell r="E253">
            <v>3363255.54</v>
          </cell>
          <cell r="F253">
            <v>198.70666666666665</v>
          </cell>
          <cell r="G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3126929.45</v>
          </cell>
          <cell r="E254">
            <v>3228041.11</v>
          </cell>
          <cell r="F254">
            <v>198.1322222222222</v>
          </cell>
          <cell r="G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2688266.4</v>
          </cell>
          <cell r="E255">
            <v>2939015.35</v>
          </cell>
          <cell r="F255">
            <v>190.95999999999998</v>
          </cell>
          <cell r="G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2940711.84</v>
          </cell>
          <cell r="E256">
            <v>2947093.96</v>
          </cell>
          <cell r="F256">
            <v>189</v>
          </cell>
          <cell r="G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4028539.69</v>
          </cell>
          <cell r="E257">
            <v>3585540.74</v>
          </cell>
          <cell r="F257">
            <v>184.04000000000002</v>
          </cell>
          <cell r="G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2869516.76</v>
          </cell>
          <cell r="E258">
            <v>2733057.28</v>
          </cell>
          <cell r="F258">
            <v>182.8388888888889</v>
          </cell>
          <cell r="G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2486162.5299999998</v>
          </cell>
          <cell r="E259">
            <v>2751100.45</v>
          </cell>
          <cell r="F259">
            <v>181.92666666666665</v>
          </cell>
          <cell r="G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1887032.67</v>
          </cell>
          <cell r="E260">
            <v>1888466.43</v>
          </cell>
          <cell r="F260">
            <v>177.05555555555554</v>
          </cell>
          <cell r="G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2686603.37</v>
          </cell>
          <cell r="E261">
            <v>2747224.08</v>
          </cell>
          <cell r="F261">
            <v>170.36333333333332</v>
          </cell>
          <cell r="G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2427947.0499999998</v>
          </cell>
          <cell r="E262">
            <v>2648765.48</v>
          </cell>
          <cell r="F262">
            <v>170.89444444444433</v>
          </cell>
          <cell r="G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1261525.83</v>
          </cell>
          <cell r="E263">
            <v>1325967.52</v>
          </cell>
          <cell r="F263">
            <v>165.76111111111106</v>
          </cell>
          <cell r="G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2914731.07</v>
          </cell>
          <cell r="E264">
            <v>2866171.85</v>
          </cell>
          <cell r="F264">
            <v>160.12777777777779</v>
          </cell>
          <cell r="G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2117213.58</v>
          </cell>
          <cell r="E265">
            <v>2150835.06</v>
          </cell>
          <cell r="F265">
            <v>157.88888888888889</v>
          </cell>
          <cell r="G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3261995.21</v>
          </cell>
          <cell r="E266">
            <v>3207679.44</v>
          </cell>
          <cell r="F266">
            <v>143.55555555555554</v>
          </cell>
          <cell r="G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1342844.52</v>
          </cell>
          <cell r="E267">
            <v>1220857.6100000001</v>
          </cell>
          <cell r="F267">
            <v>133</v>
          </cell>
          <cell r="G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2312881.46</v>
          </cell>
          <cell r="E268">
            <v>2367436.12</v>
          </cell>
          <cell r="F268">
            <v>121.11555555555555</v>
          </cell>
          <cell r="G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2457312.75</v>
          </cell>
          <cell r="E269">
            <v>2399599.46</v>
          </cell>
          <cell r="F269">
            <v>120.74666666666667</v>
          </cell>
          <cell r="G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1991525.01</v>
          </cell>
          <cell r="E270">
            <v>2163526.65</v>
          </cell>
          <cell r="F270">
            <v>119.12444444444444</v>
          </cell>
          <cell r="G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2433418.83</v>
          </cell>
          <cell r="E271">
            <v>2396692.5299999998</v>
          </cell>
          <cell r="F271">
            <v>107.26555555555557</v>
          </cell>
          <cell r="G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1984583.97</v>
          </cell>
          <cell r="E272">
            <v>2086806.8</v>
          </cell>
          <cell r="F272">
            <v>107.33333333333336</v>
          </cell>
          <cell r="G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1348964.22</v>
          </cell>
          <cell r="E273">
            <v>1360152.57</v>
          </cell>
          <cell r="F273">
            <v>96.833333333333329</v>
          </cell>
          <cell r="G273">
            <v>3.25</v>
          </cell>
        </row>
        <row r="274">
          <cell r="C274"/>
          <cell r="D274"/>
          <cell r="E274"/>
        </row>
        <row r="275">
          <cell r="A275" t="str">
            <v>Under 100</v>
          </cell>
          <cell r="C275"/>
          <cell r="D275"/>
          <cell r="E275"/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2125857.52</v>
          </cell>
          <cell r="E276">
            <v>2117450.44</v>
          </cell>
          <cell r="F276">
            <v>93.666666666666671</v>
          </cell>
          <cell r="G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2362069.62</v>
          </cell>
          <cell r="E277">
            <v>2353046.16</v>
          </cell>
          <cell r="F277">
            <v>88.018888888888895</v>
          </cell>
          <cell r="G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2464158.88</v>
          </cell>
          <cell r="E278">
            <v>2423466.2200000002</v>
          </cell>
          <cell r="F278">
            <v>89.63333333333334</v>
          </cell>
          <cell r="G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996193.46</v>
          </cell>
          <cell r="E279">
            <v>1016695</v>
          </cell>
          <cell r="F279">
            <v>80.444444444444443</v>
          </cell>
          <cell r="G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1736516.39</v>
          </cell>
          <cell r="E280">
            <v>1666164.74</v>
          </cell>
          <cell r="F280">
            <v>80</v>
          </cell>
          <cell r="G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1922714.2</v>
          </cell>
          <cell r="E281">
            <v>1943240.16</v>
          </cell>
          <cell r="F281">
            <v>80.05</v>
          </cell>
          <cell r="G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1206872.1200000001</v>
          </cell>
          <cell r="E282">
            <v>1184325.07</v>
          </cell>
          <cell r="F282">
            <v>74.055555555555557</v>
          </cell>
          <cell r="G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2057125.61</v>
          </cell>
          <cell r="E283">
            <v>2152221.2599999998</v>
          </cell>
          <cell r="F283">
            <v>76.007777777777775</v>
          </cell>
          <cell r="G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1964230.18</v>
          </cell>
          <cell r="E284">
            <v>2088936.46</v>
          </cell>
          <cell r="F284">
            <v>74.948888888888888</v>
          </cell>
          <cell r="G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1776474.83</v>
          </cell>
          <cell r="E285">
            <v>2004206.38</v>
          </cell>
          <cell r="F285">
            <v>74.444444444444443</v>
          </cell>
          <cell r="G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2189360.12</v>
          </cell>
          <cell r="E286">
            <v>2229796.5</v>
          </cell>
          <cell r="F286">
            <v>72.944444444444443</v>
          </cell>
          <cell r="G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788668.47</v>
          </cell>
          <cell r="E287">
            <v>825289.6</v>
          </cell>
          <cell r="F287">
            <v>72.333333333333329</v>
          </cell>
          <cell r="G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1865685.84</v>
          </cell>
          <cell r="E288">
            <v>1976233.56</v>
          </cell>
          <cell r="F288">
            <v>64.972222222222214</v>
          </cell>
          <cell r="G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1701518.17</v>
          </cell>
          <cell r="E289">
            <v>1736700.85</v>
          </cell>
          <cell r="F289">
            <v>65.111111111111114</v>
          </cell>
          <cell r="G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1017512.06</v>
          </cell>
          <cell r="E290">
            <v>805147.23</v>
          </cell>
          <cell r="F290">
            <v>57.666666666666664</v>
          </cell>
          <cell r="G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1827393.23</v>
          </cell>
          <cell r="E291">
            <v>2071797.92</v>
          </cell>
          <cell r="F291">
            <v>55.963333333333338</v>
          </cell>
          <cell r="G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881773.75</v>
          </cell>
          <cell r="E292">
            <v>744611.3</v>
          </cell>
          <cell r="F292">
            <v>53.666666666666664</v>
          </cell>
          <cell r="G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2004875.71</v>
          </cell>
          <cell r="E293">
            <v>2001197.64</v>
          </cell>
          <cell r="F293">
            <v>53.104444444444439</v>
          </cell>
          <cell r="G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598421.88</v>
          </cell>
          <cell r="E294">
            <v>673138.83</v>
          </cell>
          <cell r="F294">
            <v>51.555555555555557</v>
          </cell>
          <cell r="G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564363.06999999995</v>
          </cell>
          <cell r="E295">
            <v>554044.78</v>
          </cell>
          <cell r="F295">
            <v>52.055555555555557</v>
          </cell>
          <cell r="G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1559679.53</v>
          </cell>
          <cell r="E296">
            <v>1484617.61</v>
          </cell>
          <cell r="F296">
            <v>49.601111111111109</v>
          </cell>
          <cell r="G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1946609</v>
          </cell>
          <cell r="E297">
            <v>1996133.99</v>
          </cell>
          <cell r="F297">
            <v>42.851111111111109</v>
          </cell>
          <cell r="G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1043996.34</v>
          </cell>
          <cell r="E298">
            <v>978990.05</v>
          </cell>
          <cell r="F298">
            <v>43.611111111111114</v>
          </cell>
          <cell r="G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634174.03</v>
          </cell>
          <cell r="E299">
            <v>597212.75</v>
          </cell>
          <cell r="F299">
            <v>40.431111111111107</v>
          </cell>
          <cell r="G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480317.48</v>
          </cell>
          <cell r="E300">
            <v>485562.35</v>
          </cell>
          <cell r="F300">
            <v>39.093333333333334</v>
          </cell>
          <cell r="G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896331.69</v>
          </cell>
          <cell r="E301">
            <v>919183.79</v>
          </cell>
          <cell r="F301">
            <v>34.611111111111114</v>
          </cell>
          <cell r="G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558491.92000000004</v>
          </cell>
          <cell r="E302">
            <v>584675.14</v>
          </cell>
          <cell r="F302">
            <v>31.222222222222221</v>
          </cell>
          <cell r="G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637817.89</v>
          </cell>
          <cell r="E303">
            <v>700528.66</v>
          </cell>
          <cell r="F303">
            <v>30.444444444444443</v>
          </cell>
          <cell r="G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452925.12</v>
          </cell>
          <cell r="E304">
            <v>450962.9</v>
          </cell>
          <cell r="F304">
            <v>29.666666666666668</v>
          </cell>
          <cell r="G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607046.84</v>
          </cell>
          <cell r="E305">
            <v>689746.77</v>
          </cell>
          <cell r="F305">
            <v>29.444444444444443</v>
          </cell>
          <cell r="G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861148.41</v>
          </cell>
          <cell r="E306">
            <v>800942.42</v>
          </cell>
          <cell r="F306">
            <v>25.888888888888889</v>
          </cell>
          <cell r="G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899986.58</v>
          </cell>
          <cell r="E307">
            <v>912764.65</v>
          </cell>
          <cell r="F307">
            <v>22.666666666666668</v>
          </cell>
          <cell r="G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1145937.1299999999</v>
          </cell>
          <cell r="E308">
            <v>1158702.57</v>
          </cell>
          <cell r="F308">
            <v>23.888888888888889</v>
          </cell>
          <cell r="G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485925.32</v>
          </cell>
          <cell r="E309">
            <v>511320.06</v>
          </cell>
          <cell r="F309">
            <v>23.444444444444443</v>
          </cell>
          <cell r="G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737310.3</v>
          </cell>
          <cell r="E310">
            <v>687190.33</v>
          </cell>
          <cell r="F310">
            <v>19.777777777777779</v>
          </cell>
          <cell r="G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379899.77</v>
          </cell>
          <cell r="E311">
            <v>378546.39</v>
          </cell>
          <cell r="F311">
            <v>19.388888888888889</v>
          </cell>
          <cell r="G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181204.45</v>
          </cell>
          <cell r="E312">
            <v>338537.46</v>
          </cell>
          <cell r="F312">
            <v>17.777777777777779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564002.37</v>
          </cell>
          <cell r="E313">
            <v>587855.62</v>
          </cell>
          <cell r="F313">
            <v>16.777777777777779</v>
          </cell>
          <cell r="G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389517.95</v>
          </cell>
          <cell r="E314">
            <v>405989.26</v>
          </cell>
          <cell r="F314">
            <v>15.055555555555555</v>
          </cell>
          <cell r="G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326434.62</v>
          </cell>
          <cell r="E315">
            <v>315954.31</v>
          </cell>
          <cell r="F315">
            <v>12.5</v>
          </cell>
          <cell r="G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406393.3</v>
          </cell>
          <cell r="E316">
            <v>404582.51</v>
          </cell>
          <cell r="F316">
            <v>10</v>
          </cell>
          <cell r="G316">
            <v>0</v>
          </cell>
        </row>
      </sheetData>
      <sheetData sheetId="15"/>
      <sheetData sheetId="16"/>
      <sheetData sheetId="17"/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21"/>
      <sheetData sheetId="22"/>
      <sheetData sheetId="23"/>
      <sheetData sheetId="24"/>
      <sheetData sheetId="25">
        <row r="6">
          <cell r="B6" t="str">
            <v>17001</v>
          </cell>
          <cell r="C6" t="str">
            <v>Seattle</v>
          </cell>
          <cell r="D6">
            <v>49979.53</v>
          </cell>
          <cell r="E6">
            <v>611682782.97000003</v>
          </cell>
          <cell r="F6">
            <v>614818220.78999996</v>
          </cell>
          <cell r="G6">
            <v>49034.15</v>
          </cell>
          <cell r="H6">
            <v>945.37999999999988</v>
          </cell>
        </row>
        <row r="7">
          <cell r="B7" t="str">
            <v>32081</v>
          </cell>
          <cell r="C7" t="str">
            <v>Spokane</v>
          </cell>
          <cell r="D7">
            <v>29473.169999999991</v>
          </cell>
          <cell r="E7">
            <v>325176869.30000001</v>
          </cell>
          <cell r="F7">
            <v>319899133.52999997</v>
          </cell>
          <cell r="G7">
            <v>28935.389999999992</v>
          </cell>
          <cell r="H7">
            <v>537.78</v>
          </cell>
        </row>
        <row r="8">
          <cell r="B8" t="str">
            <v>27010</v>
          </cell>
          <cell r="C8" t="str">
            <v>Tacoma</v>
          </cell>
          <cell r="D8">
            <v>28189.130000000005</v>
          </cell>
          <cell r="E8">
            <v>336884412.38999999</v>
          </cell>
          <cell r="F8">
            <v>335803019.13</v>
          </cell>
          <cell r="G8">
            <v>27647.410000000003</v>
          </cell>
          <cell r="H8">
            <v>541.72</v>
          </cell>
        </row>
        <row r="9">
          <cell r="B9" t="str">
            <v>17415</v>
          </cell>
          <cell r="C9" t="str">
            <v>Kent</v>
          </cell>
          <cell r="D9">
            <v>26761.180000000008</v>
          </cell>
          <cell r="E9">
            <v>275883882.38</v>
          </cell>
          <cell r="F9">
            <v>272729381.68000001</v>
          </cell>
          <cell r="G9">
            <v>26437.960000000006</v>
          </cell>
          <cell r="H9">
            <v>323.22000000000003</v>
          </cell>
        </row>
        <row r="10">
          <cell r="B10" t="str">
            <v>06114</v>
          </cell>
          <cell r="C10" t="str">
            <v>Evergreen (Clark)</v>
          </cell>
          <cell r="D10">
            <v>26663.46</v>
          </cell>
          <cell r="E10">
            <v>256661679.66999999</v>
          </cell>
          <cell r="F10">
            <v>266550046.02000001</v>
          </cell>
          <cell r="G10">
            <v>26437.34</v>
          </cell>
          <cell r="H10">
            <v>226.12</v>
          </cell>
        </row>
        <row r="11">
          <cell r="B11" t="str">
            <v>17414</v>
          </cell>
          <cell r="C11" t="str">
            <v>Lake Washington</v>
          </cell>
          <cell r="D11">
            <v>25594.790000000005</v>
          </cell>
          <cell r="E11">
            <v>247723994.65000001</v>
          </cell>
          <cell r="F11">
            <v>251640696.86000001</v>
          </cell>
          <cell r="G11">
            <v>25099.680000000004</v>
          </cell>
          <cell r="H11">
            <v>495.11</v>
          </cell>
        </row>
        <row r="12">
          <cell r="B12" t="str">
            <v>06037</v>
          </cell>
          <cell r="C12" t="str">
            <v>Vancouver</v>
          </cell>
          <cell r="D12">
            <v>22508.389999999996</v>
          </cell>
          <cell r="E12">
            <v>228206389.15000001</v>
          </cell>
          <cell r="F12">
            <v>231266858.94</v>
          </cell>
          <cell r="G12">
            <v>22258.949999999997</v>
          </cell>
          <cell r="H12">
            <v>249.44</v>
          </cell>
        </row>
        <row r="13">
          <cell r="B13" t="str">
            <v>17210</v>
          </cell>
          <cell r="C13" t="str">
            <v>Federal Way</v>
          </cell>
          <cell r="D13">
            <v>21862.12</v>
          </cell>
          <cell r="E13">
            <v>222483029.50999999</v>
          </cell>
          <cell r="F13">
            <v>226597461.16</v>
          </cell>
          <cell r="G13">
            <v>21515.34</v>
          </cell>
          <cell r="H13">
            <v>346.78</v>
          </cell>
        </row>
        <row r="14">
          <cell r="B14" t="str">
            <v>27003</v>
          </cell>
          <cell r="C14" t="str">
            <v>Puyallup</v>
          </cell>
          <cell r="D14">
            <v>21355.510000000002</v>
          </cell>
          <cell r="E14">
            <v>203719847.61000001</v>
          </cell>
          <cell r="F14">
            <v>206949182.97</v>
          </cell>
          <cell r="G14">
            <v>20977.4</v>
          </cell>
          <cell r="H14">
            <v>378.11</v>
          </cell>
        </row>
        <row r="15">
          <cell r="D15"/>
          <cell r="E15"/>
          <cell r="F15"/>
          <cell r="G15"/>
          <cell r="H15"/>
        </row>
        <row r="16">
          <cell r="B16" t="str">
            <v>10,000-19,999</v>
          </cell>
          <cell r="D16"/>
          <cell r="E16"/>
          <cell r="F16"/>
          <cell r="G16"/>
          <cell r="H16"/>
        </row>
        <row r="17">
          <cell r="B17" t="str">
            <v>31015</v>
          </cell>
          <cell r="C17" t="str">
            <v>Edmonds</v>
          </cell>
          <cell r="D17">
            <v>19792.239999999994</v>
          </cell>
          <cell r="E17">
            <v>209912458.59999999</v>
          </cell>
          <cell r="F17">
            <v>204246387.06999999</v>
          </cell>
          <cell r="G17">
            <v>19382.799999999996</v>
          </cell>
          <cell r="H17">
            <v>409.44</v>
          </cell>
        </row>
        <row r="18">
          <cell r="B18" t="str">
            <v>17417</v>
          </cell>
          <cell r="C18" t="str">
            <v>Northshore</v>
          </cell>
          <cell r="D18">
            <v>19750.38</v>
          </cell>
          <cell r="E18">
            <v>201332246.84</v>
          </cell>
          <cell r="F18">
            <v>202282405.94</v>
          </cell>
          <cell r="G18">
            <v>19448.55</v>
          </cell>
          <cell r="H18">
            <v>301.83000000000004</v>
          </cell>
        </row>
        <row r="19">
          <cell r="B19" t="str">
            <v>17401</v>
          </cell>
          <cell r="C19" t="str">
            <v>Highline</v>
          </cell>
          <cell r="D19">
            <v>19088.05</v>
          </cell>
          <cell r="E19">
            <v>206320899.59999999</v>
          </cell>
          <cell r="F19">
            <v>208136602.56</v>
          </cell>
          <cell r="G19">
            <v>18722.05</v>
          </cell>
          <cell r="H19">
            <v>366</v>
          </cell>
        </row>
        <row r="20">
          <cell r="B20" t="str">
            <v>31002</v>
          </cell>
          <cell r="C20" t="str">
            <v>Everett</v>
          </cell>
          <cell r="D20">
            <v>18472.510000000006</v>
          </cell>
          <cell r="E20">
            <v>200506313.68000001</v>
          </cell>
          <cell r="F20">
            <v>200523385.77000001</v>
          </cell>
          <cell r="G20">
            <v>18224.950000000004</v>
          </cell>
          <cell r="H20">
            <v>247.56</v>
          </cell>
        </row>
        <row r="21">
          <cell r="B21" t="str">
            <v>17405</v>
          </cell>
          <cell r="C21" t="str">
            <v>Bellevue</v>
          </cell>
          <cell r="D21">
            <v>18391.899999999998</v>
          </cell>
          <cell r="E21">
            <v>209265127.08000001</v>
          </cell>
          <cell r="F21">
            <v>208977379.08000001</v>
          </cell>
          <cell r="G21">
            <v>18116.46</v>
          </cell>
          <cell r="H21">
            <v>275.44000000000005</v>
          </cell>
        </row>
        <row r="22">
          <cell r="B22" t="str">
            <v>17411</v>
          </cell>
          <cell r="C22" t="str">
            <v>Issaquah</v>
          </cell>
          <cell r="D22">
            <v>18176.249999999996</v>
          </cell>
          <cell r="E22">
            <v>173809760.34</v>
          </cell>
          <cell r="F22">
            <v>174471840.86000001</v>
          </cell>
          <cell r="G22">
            <v>17770.249999999996</v>
          </cell>
          <cell r="H22">
            <v>406</v>
          </cell>
        </row>
        <row r="23">
          <cell r="B23" t="str">
            <v>27403</v>
          </cell>
          <cell r="C23" t="str">
            <v>Bethel</v>
          </cell>
          <cell r="D23">
            <v>18038.699999999997</v>
          </cell>
          <cell r="E23">
            <v>175512078.28</v>
          </cell>
          <cell r="F23">
            <v>177921934.08000001</v>
          </cell>
          <cell r="G23">
            <v>17750.809999999998</v>
          </cell>
          <cell r="H23">
            <v>287.89</v>
          </cell>
        </row>
        <row r="24">
          <cell r="B24" t="str">
            <v>03017</v>
          </cell>
          <cell r="C24" t="str">
            <v>Kennewick</v>
          </cell>
          <cell r="D24">
            <v>17038.870000000003</v>
          </cell>
          <cell r="E24">
            <v>159606933.93000001</v>
          </cell>
          <cell r="F24">
            <v>163792803</v>
          </cell>
          <cell r="G24">
            <v>16753.080000000002</v>
          </cell>
          <cell r="H24">
            <v>285.78999999999996</v>
          </cell>
        </row>
        <row r="25">
          <cell r="B25" t="str">
            <v>11001</v>
          </cell>
          <cell r="C25" t="str">
            <v>Pasco</v>
          </cell>
          <cell r="D25">
            <v>16346.279999999997</v>
          </cell>
          <cell r="E25">
            <v>160583882.16</v>
          </cell>
          <cell r="F25">
            <v>165007008.30000001</v>
          </cell>
          <cell r="G25">
            <v>16115.719999999998</v>
          </cell>
          <cell r="H25">
            <v>230.56</v>
          </cell>
        </row>
        <row r="26">
          <cell r="B26" t="str">
            <v>39007</v>
          </cell>
          <cell r="C26" t="str">
            <v>Yakima</v>
          </cell>
          <cell r="D26">
            <v>15964.279999999997</v>
          </cell>
          <cell r="E26">
            <v>170911924.93000001</v>
          </cell>
          <cell r="F26">
            <v>164497459.03</v>
          </cell>
          <cell r="G26">
            <v>15617.149999999998</v>
          </cell>
          <cell r="H26">
            <v>347.13</v>
          </cell>
        </row>
        <row r="27">
          <cell r="B27" t="str">
            <v>17408</v>
          </cell>
          <cell r="C27" t="str">
            <v>Auburn</v>
          </cell>
          <cell r="D27">
            <v>14984.57</v>
          </cell>
          <cell r="E27">
            <v>155982193.91999999</v>
          </cell>
          <cell r="F27">
            <v>155265296.43000001</v>
          </cell>
          <cell r="G27">
            <v>14711.9</v>
          </cell>
          <cell r="H27">
            <v>272.66999999999996</v>
          </cell>
        </row>
        <row r="28">
          <cell r="B28" t="str">
            <v>17403</v>
          </cell>
          <cell r="C28" t="str">
            <v>Renton</v>
          </cell>
          <cell r="D28">
            <v>14953.456999999997</v>
          </cell>
          <cell r="E28">
            <v>158170177.94</v>
          </cell>
          <cell r="F28">
            <v>157886003.44999999</v>
          </cell>
          <cell r="G28">
            <v>14658.236999999997</v>
          </cell>
          <cell r="H28">
            <v>295.21999999999997</v>
          </cell>
        </row>
        <row r="29">
          <cell r="B29" t="str">
            <v>31006</v>
          </cell>
          <cell r="C29" t="str">
            <v>Mukilteo</v>
          </cell>
          <cell r="D29">
            <v>14939.699999999999</v>
          </cell>
          <cell r="E29">
            <v>154098308.66</v>
          </cell>
          <cell r="F29">
            <v>154957863.5</v>
          </cell>
          <cell r="G29">
            <v>14692.82</v>
          </cell>
          <cell r="H29">
            <v>246.88</v>
          </cell>
        </row>
        <row r="30">
          <cell r="B30" t="str">
            <v>34003</v>
          </cell>
          <cell r="C30" t="str">
            <v>North Thurston</v>
          </cell>
          <cell r="D30">
            <v>14364.01</v>
          </cell>
          <cell r="E30">
            <v>141507121.62</v>
          </cell>
          <cell r="F30">
            <v>142953858.03999999</v>
          </cell>
          <cell r="G30">
            <v>14084.79</v>
          </cell>
          <cell r="H30">
            <v>279.22000000000003</v>
          </cell>
        </row>
        <row r="31">
          <cell r="B31" t="str">
            <v>06119</v>
          </cell>
          <cell r="C31" t="str">
            <v>Battle Ground</v>
          </cell>
          <cell r="D31">
            <v>12740.410000000002</v>
          </cell>
          <cell r="E31">
            <v>125578182.89</v>
          </cell>
          <cell r="F31">
            <v>126664785.66</v>
          </cell>
          <cell r="G31">
            <v>12617.850000000002</v>
          </cell>
          <cell r="H31">
            <v>122.56</v>
          </cell>
        </row>
        <row r="32">
          <cell r="B32" t="str">
            <v>32356</v>
          </cell>
          <cell r="C32" t="str">
            <v>Central Valley</v>
          </cell>
          <cell r="D32">
            <v>12700.090000000002</v>
          </cell>
          <cell r="E32">
            <v>124632789.70999999</v>
          </cell>
          <cell r="F32">
            <v>123145042.61</v>
          </cell>
          <cell r="G32">
            <v>12460.310000000001</v>
          </cell>
          <cell r="H32">
            <v>239.78</v>
          </cell>
        </row>
        <row r="33">
          <cell r="B33" t="str">
            <v>27400</v>
          </cell>
          <cell r="C33" t="str">
            <v>Clover Park</v>
          </cell>
          <cell r="D33">
            <v>12214.339999999998</v>
          </cell>
          <cell r="E33">
            <v>138685293.47999999</v>
          </cell>
          <cell r="F33">
            <v>140600942.58000001</v>
          </cell>
          <cell r="G33">
            <v>11777.63</v>
          </cell>
          <cell r="H33">
            <v>436.71</v>
          </cell>
        </row>
        <row r="34">
          <cell r="B34" t="str">
            <v>03400</v>
          </cell>
          <cell r="C34" t="str">
            <v>Richland</v>
          </cell>
          <cell r="D34">
            <v>11560.500000000004</v>
          </cell>
          <cell r="E34">
            <v>106447817.72</v>
          </cell>
          <cell r="F34">
            <v>109046604.34999999</v>
          </cell>
          <cell r="G34">
            <v>11352.660000000003</v>
          </cell>
          <cell r="H34">
            <v>207.84</v>
          </cell>
        </row>
        <row r="35">
          <cell r="B35" t="str">
            <v>31025</v>
          </cell>
          <cell r="C35" t="str">
            <v>Marysville</v>
          </cell>
          <cell r="D35">
            <v>11102.930000000002</v>
          </cell>
          <cell r="E35">
            <v>118490372.04000001</v>
          </cell>
          <cell r="F35">
            <v>119292267.83</v>
          </cell>
          <cell r="G35">
            <v>10895.150000000001</v>
          </cell>
          <cell r="H35">
            <v>207.78000000000003</v>
          </cell>
        </row>
        <row r="36">
          <cell r="B36" t="str">
            <v>37501</v>
          </cell>
          <cell r="C36" t="str">
            <v>Bellingham</v>
          </cell>
          <cell r="D36">
            <v>10809.65</v>
          </cell>
          <cell r="E36">
            <v>110707866.23</v>
          </cell>
          <cell r="F36">
            <v>112415567.29000001</v>
          </cell>
          <cell r="G36">
            <v>10639.09</v>
          </cell>
          <cell r="H36">
            <v>170.56</v>
          </cell>
        </row>
        <row r="37">
          <cell r="B37" t="str">
            <v>18401</v>
          </cell>
          <cell r="C37" t="str">
            <v>Central Kitsap</v>
          </cell>
          <cell r="D37">
            <v>10789.82</v>
          </cell>
          <cell r="E37">
            <v>115007831.23999999</v>
          </cell>
          <cell r="F37">
            <v>116112154.12</v>
          </cell>
          <cell r="G37">
            <v>10535.71</v>
          </cell>
          <cell r="H37">
            <v>254.11</v>
          </cell>
        </row>
        <row r="38">
          <cell r="D38"/>
          <cell r="E38"/>
          <cell r="F38"/>
          <cell r="G38"/>
          <cell r="H38"/>
        </row>
        <row r="39">
          <cell r="B39" t="str">
            <v>5,000-9,999</v>
          </cell>
          <cell r="D39"/>
          <cell r="E39"/>
          <cell r="F39"/>
          <cell r="G39"/>
          <cell r="H39"/>
        </row>
        <row r="40">
          <cell r="B40" t="str">
            <v>31201</v>
          </cell>
          <cell r="C40" t="str">
            <v>Snohomish</v>
          </cell>
          <cell r="D40">
            <v>9801.57</v>
          </cell>
          <cell r="E40">
            <v>94710817.730000004</v>
          </cell>
          <cell r="F40">
            <v>97418869.349999994</v>
          </cell>
          <cell r="G40">
            <v>9683.9</v>
          </cell>
          <cell r="H40">
            <v>117.67</v>
          </cell>
        </row>
        <row r="41">
          <cell r="B41" t="str">
            <v>32354</v>
          </cell>
          <cell r="C41" t="str">
            <v>Mead</v>
          </cell>
          <cell r="D41">
            <v>9380.0200000000023</v>
          </cell>
          <cell r="E41">
            <v>89799507.370000005</v>
          </cell>
          <cell r="F41">
            <v>90543376.030000001</v>
          </cell>
          <cell r="G41">
            <v>9287.2400000000016</v>
          </cell>
          <cell r="H41">
            <v>92.78</v>
          </cell>
        </row>
        <row r="42">
          <cell r="B42" t="str">
            <v>18402</v>
          </cell>
          <cell r="C42" t="str">
            <v>South Kitsap</v>
          </cell>
          <cell r="D42">
            <v>9226.760000000002</v>
          </cell>
          <cell r="E42">
            <v>87913233.079999998</v>
          </cell>
          <cell r="F42">
            <v>93370914.189999998</v>
          </cell>
          <cell r="G42">
            <v>9027.6500000000015</v>
          </cell>
          <cell r="H42">
            <v>199.11</v>
          </cell>
        </row>
        <row r="43">
          <cell r="B43" t="str">
            <v>34111</v>
          </cell>
          <cell r="C43" t="str">
            <v>Olympia</v>
          </cell>
          <cell r="D43">
            <v>9131.5399999999991</v>
          </cell>
          <cell r="E43">
            <v>92227164.620000005</v>
          </cell>
          <cell r="F43">
            <v>91805935.349999994</v>
          </cell>
          <cell r="G43">
            <v>8940.98</v>
          </cell>
          <cell r="H43">
            <v>190.56</v>
          </cell>
        </row>
        <row r="44">
          <cell r="B44" t="str">
            <v>17412</v>
          </cell>
          <cell r="C44" t="str">
            <v>Shoreline</v>
          </cell>
          <cell r="D44">
            <v>9129.4340000000011</v>
          </cell>
          <cell r="E44">
            <v>92334012.700000003</v>
          </cell>
          <cell r="F44">
            <v>93975466.329999998</v>
          </cell>
          <cell r="G44">
            <v>9002.9040000000005</v>
          </cell>
          <cell r="H44">
            <v>126.53</v>
          </cell>
        </row>
        <row r="45">
          <cell r="B45" t="str">
            <v>27401</v>
          </cell>
          <cell r="C45" t="str">
            <v>Peninsula</v>
          </cell>
          <cell r="D45">
            <v>8746.869999999999</v>
          </cell>
          <cell r="E45">
            <v>86582501.329999998</v>
          </cell>
          <cell r="F45">
            <v>87301434.870000005</v>
          </cell>
          <cell r="G45">
            <v>8580.2099999999991</v>
          </cell>
          <cell r="H45">
            <v>166.66</v>
          </cell>
        </row>
        <row r="46">
          <cell r="B46" t="str">
            <v>27320</v>
          </cell>
          <cell r="C46" t="str">
            <v>Sumner</v>
          </cell>
          <cell r="D46">
            <v>8429.75</v>
          </cell>
          <cell r="E46">
            <v>86081748.930000007</v>
          </cell>
          <cell r="F46">
            <v>86380454.079999998</v>
          </cell>
          <cell r="G46">
            <v>8318.75</v>
          </cell>
          <cell r="H46">
            <v>111</v>
          </cell>
        </row>
        <row r="47">
          <cell r="B47" t="str">
            <v>31004</v>
          </cell>
          <cell r="C47" t="str">
            <v>Lake Stevens</v>
          </cell>
          <cell r="D47">
            <v>8119.4260000000004</v>
          </cell>
          <cell r="E47">
            <v>77283396.650000006</v>
          </cell>
          <cell r="F47">
            <v>75827592.829999998</v>
          </cell>
          <cell r="G47">
            <v>7981.0960000000005</v>
          </cell>
          <cell r="H47">
            <v>138.32999999999998</v>
          </cell>
        </row>
        <row r="48">
          <cell r="B48" t="str">
            <v>13161</v>
          </cell>
          <cell r="C48" t="str">
            <v>Moses Lake</v>
          </cell>
          <cell r="D48">
            <v>8048.52</v>
          </cell>
          <cell r="E48">
            <v>78951520.109999999</v>
          </cell>
          <cell r="F48">
            <v>82553954.400000006</v>
          </cell>
          <cell r="G48">
            <v>7890.96</v>
          </cell>
          <cell r="H48">
            <v>157.56</v>
          </cell>
        </row>
        <row r="49">
          <cell r="B49" t="str">
            <v>04246</v>
          </cell>
          <cell r="C49" t="str">
            <v>Wenatchee</v>
          </cell>
          <cell r="D49">
            <v>7808.22</v>
          </cell>
          <cell r="E49">
            <v>78722228.150000006</v>
          </cell>
          <cell r="F49">
            <v>78026632.629999995</v>
          </cell>
          <cell r="G49">
            <v>7690.67</v>
          </cell>
          <cell r="H49">
            <v>117.55</v>
          </cell>
        </row>
        <row r="50">
          <cell r="B50" t="str">
            <v>27402</v>
          </cell>
          <cell r="C50" t="str">
            <v>Franklin Pierce</v>
          </cell>
          <cell r="D50">
            <v>7546.8399999999992</v>
          </cell>
          <cell r="E50">
            <v>78835437.319999993</v>
          </cell>
          <cell r="F50">
            <v>81262244.489999995</v>
          </cell>
          <cell r="G50">
            <v>7402.5099999999993</v>
          </cell>
          <cell r="H50">
            <v>144.32999999999998</v>
          </cell>
        </row>
        <row r="51">
          <cell r="B51" t="str">
            <v>17409</v>
          </cell>
          <cell r="C51" t="str">
            <v>Tahoma</v>
          </cell>
          <cell r="D51">
            <v>7532.9800000000005</v>
          </cell>
          <cell r="E51">
            <v>71533007.209999993</v>
          </cell>
          <cell r="F51">
            <v>73262458.890000001</v>
          </cell>
          <cell r="G51">
            <v>7437.6500000000005</v>
          </cell>
          <cell r="H51">
            <v>95.33</v>
          </cell>
        </row>
        <row r="52">
          <cell r="B52" t="str">
            <v>31103</v>
          </cell>
          <cell r="C52" t="str">
            <v>Monroe</v>
          </cell>
          <cell r="D52">
            <v>6914.8700000000017</v>
          </cell>
          <cell r="E52">
            <v>64973208.909999996</v>
          </cell>
          <cell r="F52">
            <v>66510259.780000001</v>
          </cell>
          <cell r="G52">
            <v>6818.5400000000018</v>
          </cell>
          <cell r="H52">
            <v>96.33</v>
          </cell>
        </row>
        <row r="53">
          <cell r="B53" t="str">
            <v>08122</v>
          </cell>
          <cell r="C53" t="str">
            <v>Longview</v>
          </cell>
          <cell r="D53">
            <v>6649.9500000000007</v>
          </cell>
          <cell r="E53">
            <v>69110861.569999993</v>
          </cell>
          <cell r="F53">
            <v>69440784.909999996</v>
          </cell>
          <cell r="G53">
            <v>6480.8400000000011</v>
          </cell>
          <cell r="H53">
            <v>169.11</v>
          </cell>
        </row>
        <row r="54">
          <cell r="B54" t="str">
            <v>34033</v>
          </cell>
          <cell r="C54" t="str">
            <v>Tumwater</v>
          </cell>
          <cell r="D54">
            <v>6603.5900000000011</v>
          </cell>
          <cell r="E54">
            <v>63768168.530000001</v>
          </cell>
          <cell r="F54">
            <v>64208683.380000003</v>
          </cell>
          <cell r="G54">
            <v>6461.1000000000013</v>
          </cell>
          <cell r="H54">
            <v>142.49</v>
          </cell>
        </row>
        <row r="55">
          <cell r="B55" t="str">
            <v>29320</v>
          </cell>
          <cell r="C55" t="str">
            <v>Mt Vernon</v>
          </cell>
          <cell r="D55">
            <v>6565.55</v>
          </cell>
          <cell r="E55">
            <v>70361534.959999993</v>
          </cell>
          <cell r="F55">
            <v>70402890.609999999</v>
          </cell>
          <cell r="G55">
            <v>6458.77</v>
          </cell>
          <cell r="H55">
            <v>106.78</v>
          </cell>
        </row>
        <row r="56">
          <cell r="B56" t="str">
            <v>39201</v>
          </cell>
          <cell r="C56" t="str">
            <v>Sunnyside</v>
          </cell>
          <cell r="D56">
            <v>6539.6599999999989</v>
          </cell>
          <cell r="E56">
            <v>65277620.630000003</v>
          </cell>
          <cell r="F56">
            <v>67626744.120000005</v>
          </cell>
          <cell r="G56">
            <v>6431.0999999999985</v>
          </cell>
          <cell r="H56">
            <v>108.56</v>
          </cell>
        </row>
        <row r="57">
          <cell r="B57" t="str">
            <v>06117</v>
          </cell>
          <cell r="C57" t="str">
            <v>Camas</v>
          </cell>
          <cell r="D57">
            <v>6214.36</v>
          </cell>
          <cell r="E57">
            <v>57899107.979999997</v>
          </cell>
          <cell r="F57">
            <v>58179501.530000001</v>
          </cell>
          <cell r="G57">
            <v>6157.92</v>
          </cell>
          <cell r="H57">
            <v>56.44</v>
          </cell>
        </row>
        <row r="58">
          <cell r="B58" t="str">
            <v>17410</v>
          </cell>
          <cell r="C58" t="str">
            <v>Snoqualmie Valley</v>
          </cell>
          <cell r="D58">
            <v>6201.1100000000006</v>
          </cell>
          <cell r="E58">
            <v>57045539.289999999</v>
          </cell>
          <cell r="F58">
            <v>58148249.270000003</v>
          </cell>
          <cell r="G58">
            <v>6077.55</v>
          </cell>
          <cell r="H58">
            <v>123.56</v>
          </cell>
        </row>
        <row r="59">
          <cell r="B59" t="str">
            <v>36140</v>
          </cell>
          <cell r="C59" t="str">
            <v>Walla Walla</v>
          </cell>
          <cell r="D59">
            <v>6161.05</v>
          </cell>
          <cell r="E59">
            <v>64323322.840000004</v>
          </cell>
          <cell r="F59">
            <v>64180670.020000003</v>
          </cell>
          <cell r="G59">
            <v>6074.14</v>
          </cell>
          <cell r="H59">
            <v>86.91</v>
          </cell>
        </row>
        <row r="60">
          <cell r="B60" t="str">
            <v>18400</v>
          </cell>
          <cell r="C60" t="str">
            <v>North Kitsap</v>
          </cell>
          <cell r="D60">
            <v>6009.26</v>
          </cell>
          <cell r="E60">
            <v>61339994.75</v>
          </cell>
          <cell r="F60">
            <v>63070828.079999998</v>
          </cell>
          <cell r="G60">
            <v>5879.37</v>
          </cell>
          <cell r="H60">
            <v>129.88999999999999</v>
          </cell>
        </row>
        <row r="61">
          <cell r="B61" t="str">
            <v>09206</v>
          </cell>
          <cell r="C61" t="str">
            <v>Eastmont</v>
          </cell>
          <cell r="D61">
            <v>5607.5499999999993</v>
          </cell>
          <cell r="E61">
            <v>54310140.039999999</v>
          </cell>
          <cell r="F61">
            <v>56063306.549999997</v>
          </cell>
          <cell r="G61">
            <v>5520.0099999999993</v>
          </cell>
          <cell r="H61">
            <v>87.54</v>
          </cell>
        </row>
        <row r="62">
          <cell r="B62" t="str">
            <v>27083</v>
          </cell>
          <cell r="C62" t="str">
            <v>University Place</v>
          </cell>
          <cell r="D62">
            <v>5462.16</v>
          </cell>
          <cell r="E62">
            <v>53457894.780000001</v>
          </cell>
          <cell r="F62">
            <v>53994293.490000002</v>
          </cell>
          <cell r="G62">
            <v>5377.61</v>
          </cell>
          <cell r="H62">
            <v>84.55</v>
          </cell>
        </row>
        <row r="63">
          <cell r="B63" t="str">
            <v>34002</v>
          </cell>
          <cell r="C63" t="str">
            <v>Yelm</v>
          </cell>
          <cell r="D63">
            <v>5449.78</v>
          </cell>
          <cell r="E63">
            <v>52132413.170000002</v>
          </cell>
          <cell r="F63">
            <v>53568967.840000004</v>
          </cell>
          <cell r="G63">
            <v>5371.5599999999995</v>
          </cell>
          <cell r="H63">
            <v>78.22</v>
          </cell>
        </row>
        <row r="64">
          <cell r="B64" t="str">
            <v>15201</v>
          </cell>
          <cell r="C64" t="str">
            <v>Oak Harbor</v>
          </cell>
          <cell r="D64">
            <v>5402.5399999999991</v>
          </cell>
          <cell r="E64">
            <v>52966545.960000001</v>
          </cell>
          <cell r="F64">
            <v>52510216.369999997</v>
          </cell>
          <cell r="G64">
            <v>5251.4299999999994</v>
          </cell>
          <cell r="H64">
            <v>151.11000000000001</v>
          </cell>
        </row>
        <row r="65">
          <cell r="B65" t="str">
            <v>31016</v>
          </cell>
          <cell r="C65" t="str">
            <v>Arlington</v>
          </cell>
          <cell r="D65">
            <v>5236.34</v>
          </cell>
          <cell r="E65">
            <v>50986160.939999998</v>
          </cell>
          <cell r="F65">
            <v>50991265.409999996</v>
          </cell>
          <cell r="G65">
            <v>5171.57</v>
          </cell>
          <cell r="H65">
            <v>64.77</v>
          </cell>
        </row>
        <row r="66">
          <cell r="B66" t="str">
            <v>18100</v>
          </cell>
          <cell r="C66" t="str">
            <v>Bremerton</v>
          </cell>
          <cell r="D66">
            <v>5204.3399999999983</v>
          </cell>
          <cell r="E66">
            <v>54005492.07</v>
          </cell>
          <cell r="F66">
            <v>55435714.090000004</v>
          </cell>
          <cell r="G66">
            <v>5036.5599999999986</v>
          </cell>
          <cell r="H66">
            <v>167.78</v>
          </cell>
        </row>
        <row r="67">
          <cell r="D67"/>
          <cell r="E67"/>
          <cell r="F67"/>
          <cell r="G67"/>
          <cell r="H67"/>
        </row>
        <row r="68">
          <cell r="B68" t="str">
            <v>3,000-4,999</v>
          </cell>
          <cell r="D68"/>
          <cell r="E68"/>
          <cell r="F68"/>
          <cell r="G68"/>
          <cell r="H68"/>
        </row>
        <row r="69">
          <cell r="B69" t="str">
            <v>24019</v>
          </cell>
          <cell r="C69" t="str">
            <v>Omak</v>
          </cell>
          <cell r="D69">
            <v>4996.8</v>
          </cell>
          <cell r="E69">
            <v>37925541.600000001</v>
          </cell>
          <cell r="F69">
            <v>40745709.009999998</v>
          </cell>
          <cell r="G69">
            <v>4941.3500000000004</v>
          </cell>
          <cell r="H69">
            <v>55.45</v>
          </cell>
        </row>
        <row r="70">
          <cell r="B70" t="str">
            <v>37502</v>
          </cell>
          <cell r="C70" t="str">
            <v>Ferndale</v>
          </cell>
          <cell r="D70">
            <v>4930.8</v>
          </cell>
          <cell r="E70">
            <v>52266820.979999997</v>
          </cell>
          <cell r="F70">
            <v>51834449.619999997</v>
          </cell>
          <cell r="G70">
            <v>4848.47</v>
          </cell>
          <cell r="H70">
            <v>82.33</v>
          </cell>
        </row>
        <row r="71">
          <cell r="B71" t="str">
            <v>08458</v>
          </cell>
          <cell r="C71" t="str">
            <v>Kelso</v>
          </cell>
          <cell r="D71">
            <v>4797.8600000000006</v>
          </cell>
          <cell r="E71">
            <v>47898125.579999998</v>
          </cell>
          <cell r="F71">
            <v>48320740.840000004</v>
          </cell>
          <cell r="G71">
            <v>4701.59</v>
          </cell>
          <cell r="H71">
            <v>96.27000000000001</v>
          </cell>
        </row>
        <row r="72">
          <cell r="B72" t="str">
            <v>39208</v>
          </cell>
          <cell r="C72" t="str">
            <v>West Valley (Yak)</v>
          </cell>
          <cell r="D72">
            <v>4781.0900000000011</v>
          </cell>
          <cell r="E72">
            <v>44849813.82</v>
          </cell>
          <cell r="F72">
            <v>45123254.649999999</v>
          </cell>
          <cell r="G72">
            <v>4712.2100000000009</v>
          </cell>
          <cell r="H72">
            <v>68.88</v>
          </cell>
        </row>
        <row r="73">
          <cell r="B73" t="str">
            <v>32361</v>
          </cell>
          <cell r="C73" t="str">
            <v>East Valley (Spok</v>
          </cell>
          <cell r="D73">
            <v>4443.0599999999995</v>
          </cell>
          <cell r="E73">
            <v>45764658.060000002</v>
          </cell>
          <cell r="F73">
            <v>47142142.25</v>
          </cell>
          <cell r="G73">
            <v>4354.62</v>
          </cell>
          <cell r="H73">
            <v>88.44</v>
          </cell>
        </row>
        <row r="74">
          <cell r="B74" t="str">
            <v>31401</v>
          </cell>
          <cell r="C74" t="str">
            <v>Stanwood</v>
          </cell>
          <cell r="D74">
            <v>4384.1999999999989</v>
          </cell>
          <cell r="E74">
            <v>44691032.68</v>
          </cell>
          <cell r="F74">
            <v>45608964.880000003</v>
          </cell>
          <cell r="G74">
            <v>4314.4199999999992</v>
          </cell>
          <cell r="H74">
            <v>69.78</v>
          </cell>
        </row>
        <row r="75">
          <cell r="B75" t="str">
            <v>17216</v>
          </cell>
          <cell r="C75" t="str">
            <v>Enumclaw</v>
          </cell>
          <cell r="D75">
            <v>4224.0700000000006</v>
          </cell>
          <cell r="E75">
            <v>43292247.009999998</v>
          </cell>
          <cell r="F75">
            <v>43021400.030000001</v>
          </cell>
          <cell r="G75">
            <v>4180.5200000000004</v>
          </cell>
          <cell r="H75">
            <v>43.55</v>
          </cell>
        </row>
        <row r="76">
          <cell r="B76" t="str">
            <v>32360</v>
          </cell>
          <cell r="C76" t="str">
            <v>Cheney</v>
          </cell>
          <cell r="D76">
            <v>4206.82</v>
          </cell>
          <cell r="E76">
            <v>41786771.869999997</v>
          </cell>
          <cell r="F76">
            <v>42700931.299999997</v>
          </cell>
          <cell r="G76">
            <v>4102.9299999999994</v>
          </cell>
          <cell r="H76">
            <v>103.89</v>
          </cell>
        </row>
        <row r="77">
          <cell r="B77" t="str">
            <v>29101</v>
          </cell>
          <cell r="C77" t="str">
            <v>Sedro Woolley</v>
          </cell>
          <cell r="D77">
            <v>4199.8100000000004</v>
          </cell>
          <cell r="E77">
            <v>42709072.600000001</v>
          </cell>
          <cell r="F77">
            <v>44159691.700000003</v>
          </cell>
          <cell r="G77">
            <v>4126.7000000000007</v>
          </cell>
          <cell r="H77">
            <v>73.11</v>
          </cell>
        </row>
        <row r="78">
          <cell r="B78" t="str">
            <v>17400</v>
          </cell>
          <cell r="C78" t="str">
            <v>Mercer Island</v>
          </cell>
          <cell r="D78">
            <v>4171.1100000000006</v>
          </cell>
          <cell r="E78">
            <v>44635177.090000004</v>
          </cell>
          <cell r="F78">
            <v>45177037.460000001</v>
          </cell>
          <cell r="G78">
            <v>4136.22</v>
          </cell>
          <cell r="H78">
            <v>34.89</v>
          </cell>
        </row>
        <row r="79">
          <cell r="B79" t="str">
            <v>23309</v>
          </cell>
          <cell r="C79" t="str">
            <v>Shelton</v>
          </cell>
          <cell r="D79">
            <v>4166.1499999999996</v>
          </cell>
          <cell r="E79">
            <v>44417360.5</v>
          </cell>
          <cell r="F79">
            <v>45969401.670000002</v>
          </cell>
          <cell r="G79">
            <v>4023.19</v>
          </cell>
          <cell r="H79">
            <v>142.96</v>
          </cell>
        </row>
        <row r="80">
          <cell r="B80" t="str">
            <v>01147</v>
          </cell>
          <cell r="C80" t="str">
            <v>Othello</v>
          </cell>
          <cell r="D80">
            <v>4047.1900000000005</v>
          </cell>
          <cell r="E80">
            <v>36941155.100000001</v>
          </cell>
          <cell r="F80">
            <v>38289147.25</v>
          </cell>
          <cell r="G80">
            <v>3919.6400000000003</v>
          </cell>
          <cell r="H80">
            <v>127.55</v>
          </cell>
        </row>
        <row r="81">
          <cell r="B81" t="str">
            <v>39202</v>
          </cell>
          <cell r="C81" t="str">
            <v>Toppenish</v>
          </cell>
          <cell r="D81">
            <v>4046.2899999999995</v>
          </cell>
          <cell r="E81">
            <v>40392516.380000003</v>
          </cell>
          <cell r="F81">
            <v>41690389.560000002</v>
          </cell>
          <cell r="G81">
            <v>3969.1799999999994</v>
          </cell>
          <cell r="H81">
            <v>77.11</v>
          </cell>
        </row>
        <row r="82">
          <cell r="B82" t="str">
            <v>05121</v>
          </cell>
          <cell r="C82" t="str">
            <v>Port Angeles</v>
          </cell>
          <cell r="D82">
            <v>3821.39</v>
          </cell>
          <cell r="E82">
            <v>39801613.390000001</v>
          </cell>
          <cell r="F82">
            <v>40091785.75</v>
          </cell>
          <cell r="G82">
            <v>3770.2799999999997</v>
          </cell>
          <cell r="H82">
            <v>51.11</v>
          </cell>
        </row>
        <row r="83">
          <cell r="B83" t="str">
            <v>18303</v>
          </cell>
          <cell r="C83" t="str">
            <v>Bainbridge</v>
          </cell>
          <cell r="D83">
            <v>3789.2200000000003</v>
          </cell>
          <cell r="E83">
            <v>38953462.509999998</v>
          </cell>
          <cell r="F83">
            <v>38006988.170000002</v>
          </cell>
          <cell r="G83">
            <v>3740.2200000000003</v>
          </cell>
          <cell r="H83">
            <v>49</v>
          </cell>
        </row>
        <row r="84">
          <cell r="B84" t="str">
            <v>32363</v>
          </cell>
          <cell r="C84" t="str">
            <v>West Valley (Spok</v>
          </cell>
          <cell r="D84">
            <v>3752.51</v>
          </cell>
          <cell r="E84">
            <v>39457034.810000002</v>
          </cell>
          <cell r="F84">
            <v>39706482.579999998</v>
          </cell>
          <cell r="G84">
            <v>3690.4</v>
          </cell>
          <cell r="H84">
            <v>62.11</v>
          </cell>
        </row>
        <row r="85">
          <cell r="B85" t="str">
            <v>29100</v>
          </cell>
          <cell r="C85" t="str">
            <v>Burlington Edison</v>
          </cell>
          <cell r="D85">
            <v>3694.5800000000004</v>
          </cell>
          <cell r="E85">
            <v>38511240.909999996</v>
          </cell>
          <cell r="F85">
            <v>39680142.259999998</v>
          </cell>
          <cell r="G85">
            <v>3647.03</v>
          </cell>
          <cell r="H85">
            <v>47.55</v>
          </cell>
        </row>
        <row r="86">
          <cell r="B86" t="str">
            <v>21401</v>
          </cell>
          <cell r="C86" t="str">
            <v>Centralia</v>
          </cell>
          <cell r="D86">
            <v>3608.7499999999991</v>
          </cell>
          <cell r="E86">
            <v>35965116.159999996</v>
          </cell>
          <cell r="F86">
            <v>36944820.960000001</v>
          </cell>
          <cell r="G86">
            <v>3506.8599999999992</v>
          </cell>
          <cell r="H86">
            <v>101.89</v>
          </cell>
        </row>
        <row r="87">
          <cell r="B87" t="str">
            <v>39200</v>
          </cell>
          <cell r="C87" t="str">
            <v>Grandview</v>
          </cell>
          <cell r="D87">
            <v>3578.3399999999997</v>
          </cell>
          <cell r="E87">
            <v>34794121.619999997</v>
          </cell>
          <cell r="F87">
            <v>34728620.780000001</v>
          </cell>
          <cell r="G87">
            <v>3532.45</v>
          </cell>
          <cell r="H87">
            <v>45.89</v>
          </cell>
        </row>
        <row r="88">
          <cell r="B88" t="str">
            <v>27416</v>
          </cell>
          <cell r="C88" t="str">
            <v>White River</v>
          </cell>
          <cell r="D88">
            <v>3442.87</v>
          </cell>
          <cell r="E88">
            <v>35015827.539999999</v>
          </cell>
          <cell r="F88">
            <v>35621955.369999997</v>
          </cell>
          <cell r="G88">
            <v>3400.8199999999997</v>
          </cell>
          <cell r="H88">
            <v>42.05</v>
          </cell>
        </row>
        <row r="89">
          <cell r="B89" t="str">
            <v>27417</v>
          </cell>
          <cell r="C89" t="str">
            <v>Fife</v>
          </cell>
          <cell r="D89">
            <v>3437.58</v>
          </cell>
          <cell r="E89">
            <v>34516194.189999998</v>
          </cell>
          <cell r="F89">
            <v>34936733.82</v>
          </cell>
          <cell r="G89">
            <v>3381.46</v>
          </cell>
          <cell r="H89">
            <v>56.120000000000005</v>
          </cell>
        </row>
        <row r="90">
          <cell r="B90" t="str">
            <v>39119</v>
          </cell>
          <cell r="C90" t="str">
            <v>Selah</v>
          </cell>
          <cell r="D90">
            <v>3411.5399999999995</v>
          </cell>
          <cell r="E90">
            <v>33161511.960000001</v>
          </cell>
          <cell r="F90">
            <v>34023711.710000001</v>
          </cell>
          <cell r="G90">
            <v>3366.3199999999997</v>
          </cell>
          <cell r="H90">
            <v>45.22</v>
          </cell>
        </row>
        <row r="91">
          <cell r="B91" t="str">
            <v>39207</v>
          </cell>
          <cell r="C91" t="str">
            <v>Wapato</v>
          </cell>
          <cell r="D91">
            <v>3393.4999999999995</v>
          </cell>
          <cell r="E91">
            <v>35942755.549999997</v>
          </cell>
          <cell r="F91">
            <v>35189643.659999996</v>
          </cell>
          <cell r="G91">
            <v>3327.2799999999997</v>
          </cell>
          <cell r="H91">
            <v>66.22</v>
          </cell>
        </row>
        <row r="92">
          <cell r="B92" t="str">
            <v>27001</v>
          </cell>
          <cell r="C92" t="str">
            <v>Steilacoom Hist.</v>
          </cell>
          <cell r="D92">
            <v>3346.2340000000004</v>
          </cell>
          <cell r="E92">
            <v>29350823.079999998</v>
          </cell>
          <cell r="F92">
            <v>28868377.210000001</v>
          </cell>
          <cell r="G92">
            <v>3284.2340000000004</v>
          </cell>
          <cell r="H92">
            <v>62</v>
          </cell>
        </row>
        <row r="93">
          <cell r="B93" t="str">
            <v>14005</v>
          </cell>
          <cell r="C93" t="str">
            <v>Aberdeen</v>
          </cell>
          <cell r="D93">
            <v>3275.96</v>
          </cell>
          <cell r="E93">
            <v>37244300.270000003</v>
          </cell>
          <cell r="F93">
            <v>37409274.479999997</v>
          </cell>
          <cell r="G93">
            <v>3184.19</v>
          </cell>
          <cell r="H93">
            <v>91.77</v>
          </cell>
        </row>
        <row r="94">
          <cell r="B94" t="str">
            <v>05402</v>
          </cell>
          <cell r="C94" t="str">
            <v>Quillayute Valley</v>
          </cell>
          <cell r="D94">
            <v>3184.1300000000006</v>
          </cell>
          <cell r="E94">
            <v>25210119.949999999</v>
          </cell>
          <cell r="F94">
            <v>25383639.73</v>
          </cell>
          <cell r="G94">
            <v>3167.8000000000006</v>
          </cell>
          <cell r="H94">
            <v>16.330000000000002</v>
          </cell>
        </row>
        <row r="95">
          <cell r="B95" t="str">
            <v>17407</v>
          </cell>
          <cell r="C95" t="str">
            <v>Riverview</v>
          </cell>
          <cell r="D95">
            <v>3180.6999999999994</v>
          </cell>
          <cell r="E95">
            <v>30869964.600000001</v>
          </cell>
          <cell r="F95">
            <v>31102724.27</v>
          </cell>
          <cell r="G95">
            <v>3142.9299999999994</v>
          </cell>
          <cell r="H95">
            <v>37.770000000000003</v>
          </cell>
        </row>
        <row r="96">
          <cell r="B96" t="str">
            <v>06112</v>
          </cell>
          <cell r="C96" t="str">
            <v>Washougal</v>
          </cell>
          <cell r="D96">
            <v>3075.22</v>
          </cell>
          <cell r="E96">
            <v>29211347.82</v>
          </cell>
          <cell r="F96">
            <v>30087232.079999998</v>
          </cell>
          <cell r="G96">
            <v>3044</v>
          </cell>
          <cell r="H96">
            <v>31.22</v>
          </cell>
        </row>
        <row r="97">
          <cell r="B97" t="str">
            <v>39090</v>
          </cell>
          <cell r="C97" t="str">
            <v>East Valley (Yak)</v>
          </cell>
          <cell r="D97">
            <v>3010.54</v>
          </cell>
          <cell r="E97">
            <v>29894617.699999999</v>
          </cell>
          <cell r="F97">
            <v>29465303.02</v>
          </cell>
          <cell r="G97">
            <v>2974.7599999999998</v>
          </cell>
          <cell r="H97">
            <v>35.78</v>
          </cell>
        </row>
        <row r="99">
          <cell r="B99" t="str">
            <v>2,000-2,999</v>
          </cell>
          <cell r="D99"/>
          <cell r="E99"/>
          <cell r="F99"/>
          <cell r="G99"/>
          <cell r="H99"/>
        </row>
        <row r="100">
          <cell r="B100" t="str">
            <v>19401</v>
          </cell>
          <cell r="C100" t="str">
            <v>Ellensburg</v>
          </cell>
          <cell r="D100">
            <v>2989.6200000000003</v>
          </cell>
          <cell r="E100">
            <v>28393952.899999999</v>
          </cell>
          <cell r="F100">
            <v>29663670.98</v>
          </cell>
          <cell r="G100">
            <v>2935.9600000000005</v>
          </cell>
          <cell r="H100">
            <v>53.66</v>
          </cell>
        </row>
        <row r="101">
          <cell r="B101" t="str">
            <v>17406</v>
          </cell>
          <cell r="C101" t="str">
            <v>Tukwila</v>
          </cell>
          <cell r="D101">
            <v>2953.13</v>
          </cell>
          <cell r="E101">
            <v>34582932</v>
          </cell>
          <cell r="F101">
            <v>35475615.810000002</v>
          </cell>
          <cell r="G101">
            <v>2909.02</v>
          </cell>
          <cell r="H101">
            <v>44.11</v>
          </cell>
        </row>
        <row r="102">
          <cell r="B102" t="str">
            <v>21302</v>
          </cell>
          <cell r="C102" t="str">
            <v>Chehalis</v>
          </cell>
          <cell r="D102">
            <v>2942.1700000000005</v>
          </cell>
          <cell r="E102">
            <v>31308093.620000001</v>
          </cell>
          <cell r="F102">
            <v>31402769.149999999</v>
          </cell>
          <cell r="G102">
            <v>2723.8700000000003</v>
          </cell>
          <cell r="H102">
            <v>218.3</v>
          </cell>
        </row>
        <row r="103">
          <cell r="B103" t="str">
            <v>03116</v>
          </cell>
          <cell r="C103" t="str">
            <v>Prosser</v>
          </cell>
          <cell r="D103">
            <v>2816.5300000000007</v>
          </cell>
          <cell r="E103">
            <v>29873424.609999999</v>
          </cell>
          <cell r="F103">
            <v>29135586.59</v>
          </cell>
          <cell r="G103">
            <v>2773.8600000000006</v>
          </cell>
          <cell r="H103">
            <v>42.67</v>
          </cell>
        </row>
        <row r="104">
          <cell r="B104" t="str">
            <v>13144</v>
          </cell>
          <cell r="C104" t="str">
            <v>Quincy</v>
          </cell>
          <cell r="D104">
            <v>2783.4800000000005</v>
          </cell>
          <cell r="E104">
            <v>30006542.100000001</v>
          </cell>
          <cell r="F104">
            <v>30107330.329999998</v>
          </cell>
          <cell r="G104">
            <v>2729.2500000000005</v>
          </cell>
          <cell r="H104">
            <v>54.230000000000004</v>
          </cell>
        </row>
        <row r="105">
          <cell r="B105" t="str">
            <v>37504</v>
          </cell>
          <cell r="C105" t="str">
            <v>Lynden</v>
          </cell>
          <cell r="D105">
            <v>2768.6099999999997</v>
          </cell>
          <cell r="E105">
            <v>26095906.84</v>
          </cell>
          <cell r="F105">
            <v>26602693.640000001</v>
          </cell>
          <cell r="G105">
            <v>2706.0499999999997</v>
          </cell>
          <cell r="H105">
            <v>62.56</v>
          </cell>
        </row>
        <row r="106">
          <cell r="B106" t="str">
            <v>05323</v>
          </cell>
          <cell r="C106" t="str">
            <v>Sequim</v>
          </cell>
          <cell r="D106">
            <v>2742.1299999999997</v>
          </cell>
          <cell r="E106">
            <v>26512617.440000001</v>
          </cell>
          <cell r="F106">
            <v>26699565.98</v>
          </cell>
          <cell r="G106">
            <v>2689.1299999999997</v>
          </cell>
          <cell r="H106">
            <v>53</v>
          </cell>
        </row>
        <row r="107">
          <cell r="B107" t="str">
            <v>29103</v>
          </cell>
          <cell r="C107" t="str">
            <v>Anacortes</v>
          </cell>
          <cell r="D107">
            <v>2654.34</v>
          </cell>
          <cell r="E107">
            <v>27544271.670000002</v>
          </cell>
          <cell r="F107">
            <v>26587305.09</v>
          </cell>
          <cell r="G107">
            <v>2609.0100000000002</v>
          </cell>
          <cell r="H107">
            <v>45.33</v>
          </cell>
        </row>
        <row r="108">
          <cell r="B108" t="str">
            <v>02250</v>
          </cell>
          <cell r="C108" t="str">
            <v>Clarkston</v>
          </cell>
          <cell r="D108">
            <v>2643.64</v>
          </cell>
          <cell r="E108">
            <v>27263839.960000001</v>
          </cell>
          <cell r="F108">
            <v>27282403.649999999</v>
          </cell>
          <cell r="G108">
            <v>2600.9699999999998</v>
          </cell>
          <cell r="H108">
            <v>42.67</v>
          </cell>
        </row>
        <row r="109">
          <cell r="B109" t="str">
            <v>32414</v>
          </cell>
          <cell r="C109" t="str">
            <v>Deer Park</v>
          </cell>
          <cell r="D109">
            <v>2525.7800000000002</v>
          </cell>
          <cell r="E109">
            <v>22354454.210000001</v>
          </cell>
          <cell r="F109">
            <v>23617094.809999999</v>
          </cell>
          <cell r="G109">
            <v>2491.8900000000003</v>
          </cell>
          <cell r="H109">
            <v>33.89</v>
          </cell>
        </row>
        <row r="110">
          <cell r="B110" t="str">
            <v>38267</v>
          </cell>
          <cell r="C110" t="str">
            <v>Pullman</v>
          </cell>
          <cell r="D110">
            <v>2475.5699999999997</v>
          </cell>
          <cell r="E110">
            <v>22268984.68</v>
          </cell>
          <cell r="F110">
            <v>22798455.600000001</v>
          </cell>
          <cell r="G110">
            <v>2403.6799999999998</v>
          </cell>
          <cell r="H110">
            <v>71.89</v>
          </cell>
        </row>
        <row r="111">
          <cell r="B111" t="str">
            <v>13165</v>
          </cell>
          <cell r="C111" t="str">
            <v>Ephrata</v>
          </cell>
          <cell r="D111">
            <v>2358.6800000000003</v>
          </cell>
          <cell r="E111">
            <v>22226068.960000001</v>
          </cell>
          <cell r="F111">
            <v>23911889.300000001</v>
          </cell>
          <cell r="G111">
            <v>2316.17</v>
          </cell>
          <cell r="H111">
            <v>42.510000000000005</v>
          </cell>
        </row>
        <row r="112">
          <cell r="B112" t="str">
            <v>27344</v>
          </cell>
          <cell r="C112" t="str">
            <v>Orting</v>
          </cell>
          <cell r="D112">
            <v>2266.4699999999998</v>
          </cell>
          <cell r="E112">
            <v>21361463.379999999</v>
          </cell>
          <cell r="F112">
            <v>21325299.789999999</v>
          </cell>
          <cell r="G112">
            <v>2236.9199999999996</v>
          </cell>
          <cell r="H112">
            <v>29.549999999999997</v>
          </cell>
        </row>
        <row r="113">
          <cell r="B113" t="str">
            <v>08404</v>
          </cell>
          <cell r="C113" t="str">
            <v>Woodland</v>
          </cell>
          <cell r="D113">
            <v>2252.37</v>
          </cell>
          <cell r="E113">
            <v>23344193.280000001</v>
          </cell>
          <cell r="F113">
            <v>23832010.940000001</v>
          </cell>
          <cell r="G113">
            <v>2232.48</v>
          </cell>
          <cell r="H113">
            <v>19.89</v>
          </cell>
        </row>
        <row r="114">
          <cell r="B114" t="str">
            <v>31306</v>
          </cell>
          <cell r="C114" t="str">
            <v>Lakewood</v>
          </cell>
          <cell r="D114">
            <v>2243.5200000000004</v>
          </cell>
          <cell r="E114">
            <v>22690526.489999998</v>
          </cell>
          <cell r="F114">
            <v>22852758.010000002</v>
          </cell>
          <cell r="G114">
            <v>2215.7400000000002</v>
          </cell>
          <cell r="H114">
            <v>27.78</v>
          </cell>
        </row>
        <row r="115">
          <cell r="B115" t="str">
            <v>13073</v>
          </cell>
          <cell r="C115" t="str">
            <v>Wahluke</v>
          </cell>
          <cell r="D115">
            <v>2217.7800000000007</v>
          </cell>
          <cell r="E115">
            <v>22277719.09</v>
          </cell>
          <cell r="F115">
            <v>23394615.25</v>
          </cell>
          <cell r="G115">
            <v>2183.6700000000005</v>
          </cell>
          <cell r="H115">
            <v>34.11</v>
          </cell>
        </row>
        <row r="116">
          <cell r="B116" t="str">
            <v>34401</v>
          </cell>
          <cell r="C116" t="str">
            <v>Rochester</v>
          </cell>
          <cell r="D116">
            <v>2213.4299999999998</v>
          </cell>
          <cell r="E116">
            <v>22299250.050000001</v>
          </cell>
          <cell r="F116">
            <v>22418485.309999999</v>
          </cell>
          <cell r="G116">
            <v>2172.6499999999996</v>
          </cell>
          <cell r="H116">
            <v>40.78</v>
          </cell>
        </row>
        <row r="117">
          <cell r="B117" t="str">
            <v>23403</v>
          </cell>
          <cell r="C117" t="str">
            <v>North Mason</v>
          </cell>
          <cell r="D117">
            <v>2086.87</v>
          </cell>
          <cell r="E117">
            <v>20812508.469999999</v>
          </cell>
          <cell r="F117">
            <v>20954437.359999999</v>
          </cell>
          <cell r="G117">
            <v>2026.54</v>
          </cell>
          <cell r="H117">
            <v>60.33</v>
          </cell>
        </row>
        <row r="118">
          <cell r="B118" t="str">
            <v>11051</v>
          </cell>
          <cell r="C118" t="str">
            <v>North Franklin</v>
          </cell>
          <cell r="D118">
            <v>2085.36</v>
          </cell>
          <cell r="E118">
            <v>20999510.18</v>
          </cell>
          <cell r="F118">
            <v>21743694.420000002</v>
          </cell>
          <cell r="G118">
            <v>2037.2700000000002</v>
          </cell>
          <cell r="H118">
            <v>48.09</v>
          </cell>
        </row>
        <row r="119">
          <cell r="B119" t="str">
            <v>37503</v>
          </cell>
          <cell r="C119" t="str">
            <v>Blaine</v>
          </cell>
          <cell r="D119">
            <v>2083.4299999999998</v>
          </cell>
          <cell r="E119">
            <v>22319028.149999999</v>
          </cell>
          <cell r="F119">
            <v>22864933.649999999</v>
          </cell>
          <cell r="G119">
            <v>2030.1</v>
          </cell>
          <cell r="H119">
            <v>53.33</v>
          </cell>
        </row>
        <row r="120">
          <cell r="B120" t="str">
            <v>06122</v>
          </cell>
          <cell r="C120" t="str">
            <v>Ridgefield</v>
          </cell>
          <cell r="D120">
            <v>2071.0099999999998</v>
          </cell>
          <cell r="E120">
            <v>18798200.440000001</v>
          </cell>
          <cell r="F120">
            <v>18177772.18</v>
          </cell>
          <cell r="G120">
            <v>2071.0099999999998</v>
          </cell>
          <cell r="H120">
            <v>0</v>
          </cell>
        </row>
        <row r="121">
          <cell r="B121" t="str">
            <v>31332</v>
          </cell>
          <cell r="C121" t="str">
            <v>Granite Falls</v>
          </cell>
          <cell r="D121">
            <v>2057.5380000000005</v>
          </cell>
          <cell r="E121">
            <v>20236230</v>
          </cell>
          <cell r="F121">
            <v>20258721.800000001</v>
          </cell>
          <cell r="G121">
            <v>2035.6480000000004</v>
          </cell>
          <cell r="H121">
            <v>21.89</v>
          </cell>
        </row>
        <row r="123">
          <cell r="B123" t="str">
            <v>1,000-1,999</v>
          </cell>
        </row>
        <row r="124">
          <cell r="B124" t="str">
            <v>31311</v>
          </cell>
          <cell r="C124" t="str">
            <v>Sultan</v>
          </cell>
          <cell r="D124">
            <v>1904.2199999999998</v>
          </cell>
          <cell r="E124">
            <v>20249071.129999999</v>
          </cell>
          <cell r="F124">
            <v>19712527.850000001</v>
          </cell>
          <cell r="G124">
            <v>1877.11</v>
          </cell>
          <cell r="H124">
            <v>27.11</v>
          </cell>
        </row>
        <row r="125">
          <cell r="B125" t="str">
            <v>33115</v>
          </cell>
          <cell r="C125" t="str">
            <v>Colville</v>
          </cell>
          <cell r="D125">
            <v>1840.9700000000003</v>
          </cell>
          <cell r="E125">
            <v>18719443.48</v>
          </cell>
          <cell r="F125">
            <v>18883662.629999999</v>
          </cell>
          <cell r="G125">
            <v>1801.4200000000003</v>
          </cell>
          <cell r="H125">
            <v>39.549999999999997</v>
          </cell>
        </row>
        <row r="126">
          <cell r="B126" t="str">
            <v>06098</v>
          </cell>
          <cell r="C126" t="str">
            <v>Hockinson</v>
          </cell>
          <cell r="D126">
            <v>1832.35</v>
          </cell>
          <cell r="E126">
            <v>16865603.760000002</v>
          </cell>
          <cell r="F126">
            <v>17380249.02</v>
          </cell>
          <cell r="G126">
            <v>1818.6799999999998</v>
          </cell>
          <cell r="H126">
            <v>13.67</v>
          </cell>
        </row>
        <row r="127">
          <cell r="B127" t="str">
            <v>32326</v>
          </cell>
          <cell r="C127" t="str">
            <v>Medical Lake</v>
          </cell>
          <cell r="D127">
            <v>1830.8699999999997</v>
          </cell>
          <cell r="E127">
            <v>18734720.030000001</v>
          </cell>
          <cell r="F127">
            <v>18600176.27</v>
          </cell>
          <cell r="G127">
            <v>1787.5399999999997</v>
          </cell>
          <cell r="H127">
            <v>43.33</v>
          </cell>
        </row>
        <row r="128">
          <cell r="B128" t="str">
            <v>37507</v>
          </cell>
          <cell r="C128" t="str">
            <v>Mount Baker</v>
          </cell>
          <cell r="D128">
            <v>1826.3899999999999</v>
          </cell>
          <cell r="E128">
            <v>21589520.960000001</v>
          </cell>
          <cell r="F128">
            <v>21500911.510000002</v>
          </cell>
          <cell r="G128">
            <v>1782.7299999999998</v>
          </cell>
          <cell r="H128">
            <v>43.66</v>
          </cell>
        </row>
        <row r="129">
          <cell r="B129" t="str">
            <v>27404</v>
          </cell>
          <cell r="C129" t="str">
            <v>Eatonville</v>
          </cell>
          <cell r="D129">
            <v>1806.8700000000001</v>
          </cell>
          <cell r="E129">
            <v>18315459.449999999</v>
          </cell>
          <cell r="F129">
            <v>18182737.93</v>
          </cell>
          <cell r="G129">
            <v>1782.98</v>
          </cell>
          <cell r="H129">
            <v>23.89</v>
          </cell>
        </row>
        <row r="130">
          <cell r="B130" t="str">
            <v>37505</v>
          </cell>
          <cell r="C130" t="str">
            <v>Meridian</v>
          </cell>
          <cell r="D130">
            <v>1722.5200000000004</v>
          </cell>
          <cell r="E130">
            <v>16818360.82</v>
          </cell>
          <cell r="F130">
            <v>17571450.210000001</v>
          </cell>
          <cell r="G130">
            <v>1683.9600000000005</v>
          </cell>
          <cell r="H130">
            <v>38.56</v>
          </cell>
        </row>
        <row r="131">
          <cell r="B131" t="str">
            <v>14028</v>
          </cell>
          <cell r="C131" t="str">
            <v>Hoquiam</v>
          </cell>
          <cell r="D131">
            <v>1680.53</v>
          </cell>
          <cell r="E131">
            <v>17867686.510000002</v>
          </cell>
          <cell r="F131">
            <v>18742055.77</v>
          </cell>
          <cell r="G131">
            <v>1655.08</v>
          </cell>
          <cell r="H131">
            <v>25.45</v>
          </cell>
        </row>
        <row r="132">
          <cell r="B132" t="str">
            <v>13160</v>
          </cell>
          <cell r="C132" t="str">
            <v>Royal</v>
          </cell>
          <cell r="D132">
            <v>1597.54</v>
          </cell>
          <cell r="E132">
            <v>14935380.25</v>
          </cell>
          <cell r="F132">
            <v>15886705.939999999</v>
          </cell>
          <cell r="G132">
            <v>1574.8799999999999</v>
          </cell>
          <cell r="H132">
            <v>22.659999999999997</v>
          </cell>
        </row>
        <row r="133">
          <cell r="B133" t="str">
            <v>37506</v>
          </cell>
          <cell r="C133" t="str">
            <v>Nooksack Valley</v>
          </cell>
          <cell r="D133">
            <v>1556.9499999999998</v>
          </cell>
          <cell r="E133">
            <v>17502466.870000001</v>
          </cell>
          <cell r="F133">
            <v>17767264.98</v>
          </cell>
          <cell r="G133">
            <v>1517.62</v>
          </cell>
          <cell r="H133">
            <v>39.33</v>
          </cell>
        </row>
        <row r="134">
          <cell r="B134" t="str">
            <v>06101</v>
          </cell>
          <cell r="C134" t="str">
            <v>Lacenter</v>
          </cell>
          <cell r="D134">
            <v>1542.33</v>
          </cell>
          <cell r="E134">
            <v>14242640.220000001</v>
          </cell>
          <cell r="F134">
            <v>14150346.060000001</v>
          </cell>
          <cell r="G134">
            <v>1542.33</v>
          </cell>
          <cell r="H134">
            <v>0</v>
          </cell>
        </row>
        <row r="135">
          <cell r="B135" t="str">
            <v>14068</v>
          </cell>
          <cell r="C135" t="str">
            <v>Elma</v>
          </cell>
          <cell r="D135">
            <v>1540.0400000000002</v>
          </cell>
          <cell r="E135">
            <v>15656002.82</v>
          </cell>
          <cell r="F135">
            <v>16453229.130000001</v>
          </cell>
          <cell r="G135">
            <v>1507.15</v>
          </cell>
          <cell r="H135">
            <v>32.89</v>
          </cell>
        </row>
        <row r="136">
          <cell r="B136" t="str">
            <v>39204</v>
          </cell>
          <cell r="C136" t="str">
            <v>Granger</v>
          </cell>
          <cell r="D136">
            <v>1508.76</v>
          </cell>
          <cell r="E136">
            <v>15845512.24</v>
          </cell>
          <cell r="F136">
            <v>16204819.710000001</v>
          </cell>
          <cell r="G136">
            <v>1481.2</v>
          </cell>
          <cell r="H136">
            <v>27.560000000000002</v>
          </cell>
        </row>
        <row r="137">
          <cell r="B137" t="str">
            <v>32416</v>
          </cell>
          <cell r="C137" t="str">
            <v>Riverside</v>
          </cell>
          <cell r="D137">
            <v>1504.0000000000002</v>
          </cell>
          <cell r="E137">
            <v>16578783.84</v>
          </cell>
          <cell r="F137">
            <v>16759854.109999999</v>
          </cell>
          <cell r="G137">
            <v>1483.1100000000001</v>
          </cell>
          <cell r="H137">
            <v>20.89</v>
          </cell>
        </row>
        <row r="138">
          <cell r="B138" t="str">
            <v>17402</v>
          </cell>
          <cell r="C138" t="str">
            <v>Vashon Island</v>
          </cell>
          <cell r="D138">
            <v>1502.98</v>
          </cell>
          <cell r="E138">
            <v>16283019.18</v>
          </cell>
          <cell r="F138">
            <v>16288159.140000001</v>
          </cell>
          <cell r="G138">
            <v>1487.54</v>
          </cell>
          <cell r="H138">
            <v>15.44</v>
          </cell>
        </row>
        <row r="139">
          <cell r="B139" t="str">
            <v>32325</v>
          </cell>
          <cell r="C139" t="str">
            <v>Nine Mile Falls</v>
          </cell>
          <cell r="D139">
            <v>1482.2599999999998</v>
          </cell>
          <cell r="E139">
            <v>14662330.960000001</v>
          </cell>
          <cell r="F139">
            <v>14629162.220000001</v>
          </cell>
          <cell r="G139">
            <v>1458.8099999999997</v>
          </cell>
          <cell r="H139">
            <v>23.450000000000003</v>
          </cell>
        </row>
        <row r="140">
          <cell r="B140" t="str">
            <v>04222</v>
          </cell>
          <cell r="C140" t="str">
            <v>Cashmere</v>
          </cell>
          <cell r="D140">
            <v>1460.7199999999998</v>
          </cell>
          <cell r="E140">
            <v>14335117.720000001</v>
          </cell>
          <cell r="F140">
            <v>14434374.1</v>
          </cell>
          <cell r="G140">
            <v>1441.0499999999997</v>
          </cell>
          <cell r="H140">
            <v>19.670000000000002</v>
          </cell>
        </row>
        <row r="141">
          <cell r="B141" t="str">
            <v>03052</v>
          </cell>
          <cell r="C141" t="str">
            <v>Kiona Benton</v>
          </cell>
          <cell r="D141">
            <v>1456.37</v>
          </cell>
          <cell r="E141">
            <v>15347487.359999999</v>
          </cell>
          <cell r="F141">
            <v>15657338.810000001</v>
          </cell>
          <cell r="G141">
            <v>1424.9199999999998</v>
          </cell>
          <cell r="H141">
            <v>31.450000000000003</v>
          </cell>
        </row>
        <row r="142">
          <cell r="B142" t="str">
            <v>27343</v>
          </cell>
          <cell r="C142" t="str">
            <v>Dieringer</v>
          </cell>
          <cell r="D142">
            <v>1446.45</v>
          </cell>
          <cell r="E142">
            <v>15459120.65</v>
          </cell>
          <cell r="F142">
            <v>15570405.439999999</v>
          </cell>
          <cell r="G142">
            <v>1419.23</v>
          </cell>
          <cell r="H142">
            <v>27.22</v>
          </cell>
        </row>
        <row r="143">
          <cell r="B143" t="str">
            <v>15206</v>
          </cell>
          <cell r="C143" t="str">
            <v>South Whidbey</v>
          </cell>
          <cell r="D143">
            <v>1422.95</v>
          </cell>
          <cell r="E143">
            <v>15191087.49</v>
          </cell>
          <cell r="F143">
            <v>15055536.4</v>
          </cell>
          <cell r="G143">
            <v>1407.95</v>
          </cell>
          <cell r="H143">
            <v>15</v>
          </cell>
        </row>
        <row r="144">
          <cell r="B144" t="str">
            <v>04129</v>
          </cell>
          <cell r="C144" t="str">
            <v>Lake Chelan</v>
          </cell>
          <cell r="D144">
            <v>1403.1899999999998</v>
          </cell>
          <cell r="E144">
            <v>15840208.41</v>
          </cell>
          <cell r="F144">
            <v>15812116.34</v>
          </cell>
          <cell r="G144">
            <v>1379.2999999999997</v>
          </cell>
          <cell r="H144">
            <v>23.89</v>
          </cell>
        </row>
        <row r="145">
          <cell r="B145" t="str">
            <v>04228</v>
          </cell>
          <cell r="C145" t="str">
            <v>Cascade</v>
          </cell>
          <cell r="D145">
            <v>1350.5609999999999</v>
          </cell>
          <cell r="E145">
            <v>12388245.029999999</v>
          </cell>
          <cell r="F145">
            <v>13103805.109999999</v>
          </cell>
          <cell r="G145">
            <v>1337.451</v>
          </cell>
          <cell r="H145">
            <v>13.11</v>
          </cell>
        </row>
        <row r="146">
          <cell r="B146" t="str">
            <v>39003</v>
          </cell>
          <cell r="C146" t="str">
            <v>Naches Valley</v>
          </cell>
          <cell r="D146">
            <v>1325.1000000000001</v>
          </cell>
          <cell r="E146">
            <v>13062770.380000001</v>
          </cell>
          <cell r="F146">
            <v>13107586.380000001</v>
          </cell>
          <cell r="G146">
            <v>1317.9900000000002</v>
          </cell>
          <cell r="H146">
            <v>7.1099999999999994</v>
          </cell>
        </row>
        <row r="147">
          <cell r="B147" t="str">
            <v>39205</v>
          </cell>
          <cell r="C147" t="str">
            <v>Zillah</v>
          </cell>
          <cell r="D147">
            <v>1308.9100000000001</v>
          </cell>
          <cell r="E147">
            <v>12017537.59</v>
          </cell>
          <cell r="F147">
            <v>12109989.93</v>
          </cell>
          <cell r="G147">
            <v>1295.3500000000001</v>
          </cell>
          <cell r="H147">
            <v>13.559999999999999</v>
          </cell>
        </row>
        <row r="148">
          <cell r="B148" t="str">
            <v>08401</v>
          </cell>
          <cell r="C148" t="str">
            <v>Castle Rock</v>
          </cell>
          <cell r="D148">
            <v>1291.94</v>
          </cell>
          <cell r="E148">
            <v>12318980.869999999</v>
          </cell>
          <cell r="F148">
            <v>13012310.82</v>
          </cell>
          <cell r="G148">
            <v>1275.3900000000001</v>
          </cell>
          <cell r="H148">
            <v>16.55</v>
          </cell>
        </row>
        <row r="149">
          <cell r="B149" t="str">
            <v>14066</v>
          </cell>
          <cell r="C149" t="str">
            <v>Montesano</v>
          </cell>
          <cell r="D149">
            <v>1256.2000000000003</v>
          </cell>
          <cell r="E149">
            <v>12347307.16</v>
          </cell>
          <cell r="F149">
            <v>12591655.66</v>
          </cell>
          <cell r="G149">
            <v>1224.3100000000002</v>
          </cell>
          <cell r="H149">
            <v>31.89</v>
          </cell>
        </row>
        <row r="150">
          <cell r="B150" t="str">
            <v>20405</v>
          </cell>
          <cell r="C150" t="str">
            <v>White Salmon</v>
          </cell>
          <cell r="D150">
            <v>1244.7300000000002</v>
          </cell>
          <cell r="E150">
            <v>13370465.77</v>
          </cell>
          <cell r="F150">
            <v>13474242.810000001</v>
          </cell>
          <cell r="G150">
            <v>1244.7300000000002</v>
          </cell>
          <cell r="H150">
            <v>0</v>
          </cell>
        </row>
        <row r="151">
          <cell r="B151" t="str">
            <v>39203</v>
          </cell>
          <cell r="C151" t="str">
            <v>Highland</v>
          </cell>
          <cell r="D151">
            <v>1216.4800000000002</v>
          </cell>
          <cell r="E151">
            <v>12742663.369999999</v>
          </cell>
          <cell r="F151">
            <v>12776127.51</v>
          </cell>
          <cell r="G151">
            <v>1189.8100000000002</v>
          </cell>
          <cell r="H151">
            <v>26.669999999999998</v>
          </cell>
        </row>
        <row r="152">
          <cell r="B152" t="str">
            <v>16050</v>
          </cell>
          <cell r="C152" t="str">
            <v>Port Townsend</v>
          </cell>
          <cell r="D152">
            <v>1215.9100000000001</v>
          </cell>
          <cell r="E152">
            <v>13500912.98</v>
          </cell>
          <cell r="F152">
            <v>13472553.92</v>
          </cell>
          <cell r="G152">
            <v>1194.24</v>
          </cell>
          <cell r="H152">
            <v>21.669999999999998</v>
          </cell>
        </row>
        <row r="153">
          <cell r="B153" t="str">
            <v>34402</v>
          </cell>
          <cell r="C153" t="str">
            <v>Tenino</v>
          </cell>
          <cell r="D153">
            <v>1174.18</v>
          </cell>
          <cell r="E153">
            <v>12047188.630000001</v>
          </cell>
          <cell r="F153">
            <v>12248350.640000001</v>
          </cell>
          <cell r="G153">
            <v>1152.51</v>
          </cell>
          <cell r="H153">
            <v>21.67</v>
          </cell>
        </row>
        <row r="154">
          <cell r="B154" t="str">
            <v>24105</v>
          </cell>
          <cell r="C154" t="str">
            <v>Okanogan</v>
          </cell>
          <cell r="D154">
            <v>1136.1300000000001</v>
          </cell>
          <cell r="E154">
            <v>11516048.949999999</v>
          </cell>
          <cell r="F154">
            <v>11362275.66</v>
          </cell>
          <cell r="G154">
            <v>1100.72</v>
          </cell>
          <cell r="H154">
            <v>35.409999999999997</v>
          </cell>
        </row>
        <row r="155">
          <cell r="B155" t="str">
            <v>24404</v>
          </cell>
          <cell r="C155" t="str">
            <v>Tonasket</v>
          </cell>
          <cell r="D155">
            <v>1095.81</v>
          </cell>
          <cell r="E155">
            <v>10943943.65</v>
          </cell>
          <cell r="F155">
            <v>11098642.359999999</v>
          </cell>
          <cell r="G155">
            <v>1074.3599999999999</v>
          </cell>
          <cell r="H155">
            <v>21.450000000000003</v>
          </cell>
        </row>
        <row r="156">
          <cell r="B156" t="str">
            <v>16049</v>
          </cell>
          <cell r="C156" t="str">
            <v>Chimacum</v>
          </cell>
          <cell r="D156">
            <v>1090.42</v>
          </cell>
          <cell r="E156">
            <v>11808565.85</v>
          </cell>
          <cell r="F156">
            <v>11595833.23</v>
          </cell>
          <cell r="G156">
            <v>1070.53</v>
          </cell>
          <cell r="H156">
            <v>19.89</v>
          </cell>
        </row>
        <row r="157">
          <cell r="B157" t="str">
            <v>26056</v>
          </cell>
          <cell r="C157" t="str">
            <v>Newport</v>
          </cell>
          <cell r="D157">
            <v>1040.9600000000003</v>
          </cell>
          <cell r="E157">
            <v>12392115.210000001</v>
          </cell>
          <cell r="F157">
            <v>12419304.640000001</v>
          </cell>
          <cell r="G157">
            <v>1021.8500000000003</v>
          </cell>
          <cell r="H157">
            <v>19.11</v>
          </cell>
        </row>
        <row r="158">
          <cell r="D158"/>
          <cell r="E158"/>
          <cell r="F158"/>
          <cell r="G158"/>
          <cell r="H158"/>
        </row>
        <row r="159">
          <cell r="B159" t="str">
            <v>500-999</v>
          </cell>
          <cell r="D159"/>
          <cell r="E159"/>
          <cell r="F159"/>
          <cell r="G159"/>
          <cell r="H159"/>
        </row>
        <row r="160">
          <cell r="B160" t="str">
            <v>39209</v>
          </cell>
          <cell r="C160" t="str">
            <v>Mount Adams</v>
          </cell>
          <cell r="D160">
            <v>989.35000000000014</v>
          </cell>
          <cell r="E160">
            <v>12498124.65</v>
          </cell>
          <cell r="F160">
            <v>12400530.9</v>
          </cell>
          <cell r="G160">
            <v>974.13000000000011</v>
          </cell>
          <cell r="H160">
            <v>15.22</v>
          </cell>
        </row>
        <row r="161">
          <cell r="B161" t="str">
            <v>13146</v>
          </cell>
          <cell r="C161" t="str">
            <v>Warden</v>
          </cell>
          <cell r="D161">
            <v>966.53</v>
          </cell>
          <cell r="E161">
            <v>10384324.67</v>
          </cell>
          <cell r="F161">
            <v>10337392.59</v>
          </cell>
          <cell r="G161">
            <v>950.53</v>
          </cell>
          <cell r="H161">
            <v>16</v>
          </cell>
        </row>
        <row r="162">
          <cell r="B162" t="str">
            <v>25101</v>
          </cell>
          <cell r="C162" t="str">
            <v>Ocean Beach</v>
          </cell>
          <cell r="D162">
            <v>941.8900000000001</v>
          </cell>
          <cell r="E162">
            <v>11194674.27</v>
          </cell>
          <cell r="F162">
            <v>11613684.76</v>
          </cell>
          <cell r="G162">
            <v>941.8900000000001</v>
          </cell>
          <cell r="H162">
            <v>0</v>
          </cell>
        </row>
        <row r="163">
          <cell r="B163" t="str">
            <v>24111</v>
          </cell>
          <cell r="C163" t="str">
            <v>Brewster</v>
          </cell>
          <cell r="D163">
            <v>933.09000000000015</v>
          </cell>
          <cell r="E163">
            <v>10062974.68</v>
          </cell>
          <cell r="F163">
            <v>10522268.439999999</v>
          </cell>
          <cell r="G163">
            <v>903.53000000000009</v>
          </cell>
          <cell r="H163">
            <v>29.560000000000002</v>
          </cell>
        </row>
        <row r="164">
          <cell r="B164" t="str">
            <v>20404</v>
          </cell>
          <cell r="C164" t="str">
            <v>Goldendale</v>
          </cell>
          <cell r="D164">
            <v>931.13</v>
          </cell>
          <cell r="E164">
            <v>10821870.529999999</v>
          </cell>
          <cell r="F164">
            <v>10980239.630000001</v>
          </cell>
          <cell r="G164">
            <v>931.13</v>
          </cell>
          <cell r="H164">
            <v>0</v>
          </cell>
        </row>
        <row r="165">
          <cell r="B165" t="str">
            <v>15204</v>
          </cell>
          <cell r="C165" t="str">
            <v>Coupeville</v>
          </cell>
          <cell r="D165">
            <v>920.91000000000008</v>
          </cell>
          <cell r="E165">
            <v>9388327.9000000004</v>
          </cell>
          <cell r="F165">
            <v>9334477.4900000002</v>
          </cell>
          <cell r="G165">
            <v>899.29000000000008</v>
          </cell>
          <cell r="H165">
            <v>21.62</v>
          </cell>
        </row>
        <row r="166">
          <cell r="B166" t="str">
            <v>39120</v>
          </cell>
          <cell r="C166" t="str">
            <v>Mabton</v>
          </cell>
          <cell r="D166">
            <v>920.25</v>
          </cell>
          <cell r="E166">
            <v>9909710.1400000006</v>
          </cell>
          <cell r="F166">
            <v>9915179.4499999993</v>
          </cell>
          <cell r="G166">
            <v>911.14</v>
          </cell>
          <cell r="H166">
            <v>9.11</v>
          </cell>
        </row>
        <row r="167">
          <cell r="B167" t="str">
            <v>03053</v>
          </cell>
          <cell r="C167" t="str">
            <v>Finley</v>
          </cell>
          <cell r="D167">
            <v>918.76999999999987</v>
          </cell>
          <cell r="E167">
            <v>10190990.24</v>
          </cell>
          <cell r="F167">
            <v>10074421.41</v>
          </cell>
          <cell r="G167">
            <v>904.09999999999991</v>
          </cell>
          <cell r="H167">
            <v>14.67</v>
          </cell>
        </row>
        <row r="168">
          <cell r="B168" t="str">
            <v>33212</v>
          </cell>
          <cell r="C168" t="str">
            <v>Kettle Falls</v>
          </cell>
          <cell r="D168">
            <v>917.99599999999998</v>
          </cell>
          <cell r="E168">
            <v>8843272.4800000004</v>
          </cell>
          <cell r="F168">
            <v>8802451.1199999992</v>
          </cell>
          <cell r="G168">
            <v>908.32600000000002</v>
          </cell>
          <cell r="H168">
            <v>9.67</v>
          </cell>
        </row>
        <row r="169">
          <cell r="B169" t="str">
            <v>30303</v>
          </cell>
          <cell r="C169" t="str">
            <v>Stevenson-Carson</v>
          </cell>
          <cell r="D169">
            <v>899.91999999999985</v>
          </cell>
          <cell r="E169">
            <v>11495321.470000001</v>
          </cell>
          <cell r="F169">
            <v>11116868.310000001</v>
          </cell>
          <cell r="G169">
            <v>899.91999999999985</v>
          </cell>
          <cell r="H169">
            <v>0</v>
          </cell>
        </row>
        <row r="170">
          <cell r="B170" t="str">
            <v>08402</v>
          </cell>
          <cell r="C170" t="str">
            <v>Kalama</v>
          </cell>
          <cell r="D170">
            <v>894.02</v>
          </cell>
          <cell r="E170">
            <v>8013437.1200000001</v>
          </cell>
          <cell r="F170">
            <v>8242599.7199999997</v>
          </cell>
          <cell r="G170">
            <v>894.02</v>
          </cell>
          <cell r="H170">
            <v>0</v>
          </cell>
        </row>
        <row r="171">
          <cell r="B171" t="str">
            <v>19404</v>
          </cell>
          <cell r="C171" t="str">
            <v>Cle Elum-Roslyn</v>
          </cell>
          <cell r="D171">
            <v>886.49</v>
          </cell>
          <cell r="E171">
            <v>8555157.6699999999</v>
          </cell>
          <cell r="F171">
            <v>8808418.3000000007</v>
          </cell>
          <cell r="G171">
            <v>875.71</v>
          </cell>
          <cell r="H171">
            <v>10.780000000000001</v>
          </cell>
        </row>
        <row r="172">
          <cell r="B172" t="str">
            <v>36400</v>
          </cell>
          <cell r="C172" t="str">
            <v>Columbia (Walla)</v>
          </cell>
          <cell r="D172">
            <v>876.86500000000001</v>
          </cell>
          <cell r="E172">
            <v>8922407.6199999992</v>
          </cell>
          <cell r="F172">
            <v>9053935.9100000001</v>
          </cell>
          <cell r="G172">
            <v>860.42499999999995</v>
          </cell>
          <cell r="H172">
            <v>16.440000000000001</v>
          </cell>
        </row>
        <row r="173">
          <cell r="B173" t="str">
            <v>32358</v>
          </cell>
          <cell r="C173" t="str">
            <v>Freeman</v>
          </cell>
          <cell r="D173">
            <v>873.2600000000001</v>
          </cell>
          <cell r="E173">
            <v>8591978.2699999996</v>
          </cell>
          <cell r="F173">
            <v>8649196.2899999991</v>
          </cell>
          <cell r="G173">
            <v>865.37000000000012</v>
          </cell>
          <cell r="H173">
            <v>7.89</v>
          </cell>
        </row>
        <row r="174">
          <cell r="B174" t="str">
            <v>33070</v>
          </cell>
          <cell r="C174" t="str">
            <v>Valley</v>
          </cell>
          <cell r="D174">
            <v>870.69999999999993</v>
          </cell>
          <cell r="E174">
            <v>10448107.5</v>
          </cell>
          <cell r="F174">
            <v>10285644.99</v>
          </cell>
          <cell r="G174">
            <v>862.69999999999993</v>
          </cell>
          <cell r="H174">
            <v>8</v>
          </cell>
        </row>
        <row r="175">
          <cell r="B175" t="str">
            <v>33036</v>
          </cell>
          <cell r="C175" t="str">
            <v>Chewelah</v>
          </cell>
          <cell r="D175">
            <v>849.42</v>
          </cell>
          <cell r="E175">
            <v>9068932.0800000001</v>
          </cell>
          <cell r="F175">
            <v>8963440.1999999993</v>
          </cell>
          <cell r="G175">
            <v>838.42</v>
          </cell>
          <cell r="H175">
            <v>11</v>
          </cell>
        </row>
        <row r="176">
          <cell r="B176" t="str">
            <v>36250</v>
          </cell>
          <cell r="C176" t="str">
            <v>College Place</v>
          </cell>
          <cell r="D176">
            <v>845.51</v>
          </cell>
          <cell r="E176">
            <v>9667287.9000000004</v>
          </cell>
          <cell r="F176">
            <v>10259908.529999999</v>
          </cell>
          <cell r="G176">
            <v>827.84</v>
          </cell>
          <cell r="H176">
            <v>17.669999999999998</v>
          </cell>
        </row>
        <row r="177">
          <cell r="B177" t="str">
            <v>09075</v>
          </cell>
          <cell r="C177" t="str">
            <v>Bridgeport</v>
          </cell>
          <cell r="D177">
            <v>826.61000000000013</v>
          </cell>
          <cell r="E177">
            <v>8289155.2699999996</v>
          </cell>
          <cell r="F177">
            <v>8277849.29</v>
          </cell>
          <cell r="G177">
            <v>812.50000000000011</v>
          </cell>
          <cell r="H177">
            <v>14.11</v>
          </cell>
        </row>
        <row r="178">
          <cell r="B178" t="str">
            <v>28137</v>
          </cell>
          <cell r="C178" t="str">
            <v>Orcas</v>
          </cell>
          <cell r="D178">
            <v>818.67</v>
          </cell>
          <cell r="E178">
            <v>8160126.6699999999</v>
          </cell>
          <cell r="F178">
            <v>8193735.3700000001</v>
          </cell>
          <cell r="G178">
            <v>806.67</v>
          </cell>
          <cell r="H178">
            <v>12</v>
          </cell>
        </row>
        <row r="179">
          <cell r="B179" t="str">
            <v>34307</v>
          </cell>
          <cell r="C179" t="str">
            <v>Rainier</v>
          </cell>
          <cell r="D179">
            <v>809.35</v>
          </cell>
          <cell r="E179">
            <v>8296490.21</v>
          </cell>
          <cell r="F179">
            <v>8329261.6500000004</v>
          </cell>
          <cell r="G179">
            <v>799.58</v>
          </cell>
          <cell r="H179">
            <v>9.77</v>
          </cell>
        </row>
        <row r="180">
          <cell r="B180" t="str">
            <v>28149</v>
          </cell>
          <cell r="C180" t="str">
            <v>San Juan</v>
          </cell>
          <cell r="D180">
            <v>798.05</v>
          </cell>
          <cell r="E180">
            <v>8575084.8300000001</v>
          </cell>
          <cell r="F180">
            <v>8708137.4499999993</v>
          </cell>
          <cell r="G180">
            <v>790.82999999999993</v>
          </cell>
          <cell r="H180">
            <v>7.22</v>
          </cell>
        </row>
        <row r="181">
          <cell r="B181" t="str">
            <v>21237</v>
          </cell>
          <cell r="C181" t="str">
            <v>Toledo</v>
          </cell>
          <cell r="D181">
            <v>759.16000000000008</v>
          </cell>
          <cell r="E181">
            <v>7640352.8399999999</v>
          </cell>
          <cell r="F181">
            <v>7679190.04</v>
          </cell>
          <cell r="G181">
            <v>750.72</v>
          </cell>
          <cell r="H181">
            <v>8.44</v>
          </cell>
        </row>
        <row r="182">
          <cell r="B182" t="str">
            <v>21300</v>
          </cell>
          <cell r="C182" t="str">
            <v>Onalaska</v>
          </cell>
          <cell r="D182">
            <v>752.63000000000011</v>
          </cell>
          <cell r="E182">
            <v>7589032.0999999996</v>
          </cell>
          <cell r="F182">
            <v>8168875.5499999998</v>
          </cell>
          <cell r="G182">
            <v>743.85000000000014</v>
          </cell>
          <cell r="H182">
            <v>8.7799999999999994</v>
          </cell>
        </row>
        <row r="183">
          <cell r="B183" t="str">
            <v>21014</v>
          </cell>
          <cell r="C183" t="str">
            <v>Napavine</v>
          </cell>
          <cell r="D183">
            <v>745.47</v>
          </cell>
          <cell r="E183">
            <v>7260251.3700000001</v>
          </cell>
          <cell r="F183">
            <v>7074777.1799999997</v>
          </cell>
          <cell r="G183">
            <v>734.58</v>
          </cell>
          <cell r="H183">
            <v>10.89</v>
          </cell>
        </row>
        <row r="184">
          <cell r="B184" t="str">
            <v>13301</v>
          </cell>
          <cell r="C184" t="str">
            <v>Grand Coulee Dam</v>
          </cell>
          <cell r="D184">
            <v>696.77</v>
          </cell>
          <cell r="E184">
            <v>8987072.3900000006</v>
          </cell>
          <cell r="F184">
            <v>8959854.1699999999</v>
          </cell>
          <cell r="G184">
            <v>687.43999999999994</v>
          </cell>
          <cell r="H184">
            <v>9.33</v>
          </cell>
        </row>
        <row r="185">
          <cell r="B185" t="str">
            <v>23402</v>
          </cell>
          <cell r="C185" t="str">
            <v>Pioneer</v>
          </cell>
          <cell r="D185">
            <v>694.79</v>
          </cell>
          <cell r="E185">
            <v>8137267.1799999997</v>
          </cell>
          <cell r="F185">
            <v>8845565.2100000009</v>
          </cell>
          <cell r="G185">
            <v>654.56999999999994</v>
          </cell>
          <cell r="H185">
            <v>40.22</v>
          </cell>
        </row>
        <row r="186">
          <cell r="B186" t="str">
            <v>21232</v>
          </cell>
          <cell r="C186" t="str">
            <v>Winlock</v>
          </cell>
          <cell r="D186">
            <v>674.66</v>
          </cell>
          <cell r="E186">
            <v>6899002.7400000002</v>
          </cell>
          <cell r="F186">
            <v>7227115.0899999999</v>
          </cell>
          <cell r="G186">
            <v>670.99</v>
          </cell>
          <cell r="H186">
            <v>3.67</v>
          </cell>
        </row>
        <row r="187">
          <cell r="B187" t="str">
            <v>04019</v>
          </cell>
          <cell r="C187" t="str">
            <v>Manson</v>
          </cell>
          <cell r="D187">
            <v>670.20000000000016</v>
          </cell>
          <cell r="E187">
            <v>7837503.1500000004</v>
          </cell>
          <cell r="F187">
            <v>7927043</v>
          </cell>
          <cell r="G187">
            <v>656.87000000000012</v>
          </cell>
          <cell r="H187">
            <v>13.330000000000002</v>
          </cell>
        </row>
        <row r="188">
          <cell r="B188" t="str">
            <v>19403</v>
          </cell>
          <cell r="C188" t="str">
            <v>Kittitas</v>
          </cell>
          <cell r="D188">
            <v>664.20999999999992</v>
          </cell>
          <cell r="E188">
            <v>7032553.6100000003</v>
          </cell>
          <cell r="F188">
            <v>7010131.3099999996</v>
          </cell>
          <cell r="G188">
            <v>646.86999999999989</v>
          </cell>
          <cell r="H188">
            <v>17.34</v>
          </cell>
        </row>
        <row r="189">
          <cell r="B189" t="str">
            <v>14172</v>
          </cell>
          <cell r="C189" t="str">
            <v>Ocosta</v>
          </cell>
          <cell r="D189">
            <v>664.2</v>
          </cell>
          <cell r="E189">
            <v>7698472.2400000002</v>
          </cell>
          <cell r="F189">
            <v>7872509.7999999998</v>
          </cell>
          <cell r="G189">
            <v>655.20000000000005</v>
          </cell>
          <cell r="H189">
            <v>9</v>
          </cell>
        </row>
        <row r="190">
          <cell r="B190" t="str">
            <v>25116</v>
          </cell>
          <cell r="C190" t="str">
            <v>Raymond</v>
          </cell>
          <cell r="D190">
            <v>663.57</v>
          </cell>
          <cell r="E190">
            <v>6975410.6799999997</v>
          </cell>
          <cell r="F190">
            <v>7249658.8200000003</v>
          </cell>
          <cell r="G190">
            <v>654.57000000000005</v>
          </cell>
          <cell r="H190">
            <v>9</v>
          </cell>
        </row>
        <row r="191">
          <cell r="B191" t="str">
            <v>14064</v>
          </cell>
          <cell r="C191" t="str">
            <v>North Beach</v>
          </cell>
          <cell r="D191">
            <v>649.78</v>
          </cell>
          <cell r="E191">
            <v>6897847.0999999996</v>
          </cell>
          <cell r="F191">
            <v>6848652.2000000002</v>
          </cell>
          <cell r="G191">
            <v>636.89</v>
          </cell>
          <cell r="H191">
            <v>12.89</v>
          </cell>
        </row>
        <row r="192">
          <cell r="B192" t="str">
            <v>34324</v>
          </cell>
          <cell r="C192" t="str">
            <v>Griffin</v>
          </cell>
          <cell r="D192">
            <v>626.44000000000005</v>
          </cell>
          <cell r="E192">
            <v>7007994.9400000004</v>
          </cell>
          <cell r="F192">
            <v>7155140.1600000001</v>
          </cell>
          <cell r="G192">
            <v>619.44000000000005</v>
          </cell>
          <cell r="H192">
            <v>7</v>
          </cell>
        </row>
        <row r="193">
          <cell r="B193" t="str">
            <v>39002</v>
          </cell>
          <cell r="C193" t="str">
            <v>Union Gap</v>
          </cell>
          <cell r="D193">
            <v>623.11000000000013</v>
          </cell>
          <cell r="E193">
            <v>6492520.1699999999</v>
          </cell>
          <cell r="F193">
            <v>6822717.7000000002</v>
          </cell>
          <cell r="G193">
            <v>610.00000000000011</v>
          </cell>
          <cell r="H193">
            <v>13.11</v>
          </cell>
        </row>
        <row r="194">
          <cell r="B194" t="str">
            <v>29311</v>
          </cell>
          <cell r="C194" t="str">
            <v>La Conner</v>
          </cell>
          <cell r="D194">
            <v>613.62000000000012</v>
          </cell>
          <cell r="E194">
            <v>9141434.8599999994</v>
          </cell>
          <cell r="F194">
            <v>9524883.8399999999</v>
          </cell>
          <cell r="G194">
            <v>607.18000000000006</v>
          </cell>
          <cell r="H194">
            <v>6.44</v>
          </cell>
        </row>
        <row r="195">
          <cell r="B195" t="str">
            <v>38300</v>
          </cell>
          <cell r="C195" t="str">
            <v>Colfax</v>
          </cell>
          <cell r="D195">
            <v>612.62</v>
          </cell>
          <cell r="E195">
            <v>6336419.6699999999</v>
          </cell>
          <cell r="F195">
            <v>6512875.96</v>
          </cell>
          <cell r="G195">
            <v>607.73</v>
          </cell>
          <cell r="H195">
            <v>4.8899999999999997</v>
          </cell>
        </row>
        <row r="196">
          <cell r="B196" t="str">
            <v>02420</v>
          </cell>
          <cell r="C196" t="str">
            <v>Asotin-Anatone</v>
          </cell>
          <cell r="D196">
            <v>601.41999999999996</v>
          </cell>
          <cell r="E196">
            <v>6323054.0300000003</v>
          </cell>
          <cell r="F196">
            <v>6529359.2400000002</v>
          </cell>
          <cell r="G196">
            <v>594.08999999999992</v>
          </cell>
          <cell r="H196">
            <v>7.33</v>
          </cell>
        </row>
        <row r="197">
          <cell r="B197" t="str">
            <v>24410</v>
          </cell>
          <cell r="C197" t="str">
            <v>Oroville</v>
          </cell>
          <cell r="D197">
            <v>591.54</v>
          </cell>
          <cell r="E197">
            <v>6805889.3499999996</v>
          </cell>
          <cell r="F197">
            <v>6795505.25</v>
          </cell>
          <cell r="G197">
            <v>576.31999999999994</v>
          </cell>
          <cell r="H197">
            <v>15.219999999999999</v>
          </cell>
        </row>
        <row r="198">
          <cell r="B198" t="str">
            <v>25155</v>
          </cell>
          <cell r="C198" t="str">
            <v>Naselle Grays Riv</v>
          </cell>
          <cell r="D198">
            <v>585.63</v>
          </cell>
          <cell r="E198">
            <v>6098619.4500000002</v>
          </cell>
          <cell r="F198">
            <v>6093705.9699999997</v>
          </cell>
          <cell r="G198">
            <v>503.71999999999997</v>
          </cell>
          <cell r="H198">
            <v>81.91</v>
          </cell>
        </row>
        <row r="199">
          <cell r="B199" t="str">
            <v>24350</v>
          </cell>
          <cell r="C199" t="str">
            <v>Methow Valley</v>
          </cell>
          <cell r="D199">
            <v>584.75</v>
          </cell>
          <cell r="E199">
            <v>6979168.3600000003</v>
          </cell>
          <cell r="F199">
            <v>7113388.7800000003</v>
          </cell>
          <cell r="G199">
            <v>584.75</v>
          </cell>
          <cell r="H199">
            <v>0</v>
          </cell>
        </row>
        <row r="200">
          <cell r="B200" t="str">
            <v>08130</v>
          </cell>
          <cell r="C200" t="str">
            <v>Toutle Lake</v>
          </cell>
          <cell r="D200">
            <v>579.69000000000017</v>
          </cell>
          <cell r="E200">
            <v>6192585.9199999999</v>
          </cell>
          <cell r="F200">
            <v>6260078.3600000003</v>
          </cell>
          <cell r="G200">
            <v>579.69000000000017</v>
          </cell>
          <cell r="H200">
            <v>0</v>
          </cell>
        </row>
        <row r="201">
          <cell r="B201" t="str">
            <v>21226</v>
          </cell>
          <cell r="C201" t="str">
            <v>Adna</v>
          </cell>
          <cell r="D201">
            <v>573.17000000000007</v>
          </cell>
          <cell r="E201">
            <v>5467172.8099999996</v>
          </cell>
          <cell r="F201">
            <v>5615815.04</v>
          </cell>
          <cell r="G201">
            <v>571.3900000000001</v>
          </cell>
          <cell r="H201">
            <v>1.78</v>
          </cell>
        </row>
        <row r="202">
          <cell r="B202" t="str">
            <v>22009</v>
          </cell>
          <cell r="C202" t="str">
            <v>Reardan</v>
          </cell>
          <cell r="D202">
            <v>571.99</v>
          </cell>
          <cell r="E202">
            <v>6504374.3399999999</v>
          </cell>
          <cell r="F202">
            <v>6485685.7599999998</v>
          </cell>
          <cell r="G202">
            <v>564.1</v>
          </cell>
          <cell r="H202">
            <v>7.89</v>
          </cell>
        </row>
        <row r="203">
          <cell r="B203" t="str">
            <v>25118</v>
          </cell>
          <cell r="C203" t="str">
            <v>South Bend</v>
          </cell>
          <cell r="D203">
            <v>560.67999999999984</v>
          </cell>
          <cell r="E203">
            <v>7104522.7999999998</v>
          </cell>
          <cell r="F203">
            <v>7107342.6299999999</v>
          </cell>
          <cell r="G203">
            <v>532.44999999999982</v>
          </cell>
          <cell r="H203">
            <v>28.230000000000004</v>
          </cell>
        </row>
        <row r="204">
          <cell r="B204" t="str">
            <v>16048</v>
          </cell>
          <cell r="C204" t="str">
            <v>Quilcene</v>
          </cell>
          <cell r="D204">
            <v>555.84</v>
          </cell>
          <cell r="E204">
            <v>4384752.84</v>
          </cell>
          <cell r="F204">
            <v>4924995.57</v>
          </cell>
          <cell r="G204">
            <v>555.62</v>
          </cell>
          <cell r="H204">
            <v>0.22</v>
          </cell>
        </row>
        <row r="205">
          <cell r="B205" t="str">
            <v>22207</v>
          </cell>
          <cell r="C205" t="str">
            <v>Davenport</v>
          </cell>
          <cell r="D205">
            <v>555.64</v>
          </cell>
          <cell r="E205">
            <v>6365345.5300000003</v>
          </cell>
          <cell r="F205">
            <v>6277104.5499999998</v>
          </cell>
          <cell r="G205">
            <v>550.75</v>
          </cell>
          <cell r="H205">
            <v>4.8899999999999997</v>
          </cell>
        </row>
        <row r="206">
          <cell r="B206" t="str">
            <v>21206</v>
          </cell>
          <cell r="C206" t="str">
            <v>Mossyrock</v>
          </cell>
          <cell r="D206">
            <v>533.5</v>
          </cell>
          <cell r="E206">
            <v>5515611.2400000002</v>
          </cell>
          <cell r="F206">
            <v>5753592.2400000002</v>
          </cell>
          <cell r="G206">
            <v>530.5</v>
          </cell>
          <cell r="H206">
            <v>3</v>
          </cell>
        </row>
        <row r="207">
          <cell r="B207" t="str">
            <v>29011</v>
          </cell>
          <cell r="C207" t="str">
            <v>Concrete</v>
          </cell>
          <cell r="D207">
            <v>533.27</v>
          </cell>
          <cell r="E207">
            <v>6746384.1799999997</v>
          </cell>
          <cell r="F207">
            <v>7027144.3499999996</v>
          </cell>
          <cell r="G207">
            <v>529.27</v>
          </cell>
          <cell r="H207">
            <v>4</v>
          </cell>
        </row>
        <row r="208">
          <cell r="B208" t="str">
            <v>13156</v>
          </cell>
          <cell r="C208" t="str">
            <v>Soap Lake</v>
          </cell>
          <cell r="D208">
            <v>523.19999999999993</v>
          </cell>
          <cell r="E208">
            <v>6213975.1100000003</v>
          </cell>
          <cell r="F208">
            <v>6100908.3200000003</v>
          </cell>
          <cell r="G208">
            <v>513.9799999999999</v>
          </cell>
          <cell r="H208">
            <v>9.2199999999999989</v>
          </cell>
        </row>
        <row r="209">
          <cell r="B209" t="str">
            <v>33049</v>
          </cell>
          <cell r="C209" t="str">
            <v>Wellpinit</v>
          </cell>
          <cell r="D209">
            <v>511.68999999999994</v>
          </cell>
          <cell r="E209">
            <v>6410460.9199999999</v>
          </cell>
          <cell r="F209">
            <v>6945668.7000000002</v>
          </cell>
          <cell r="G209">
            <v>504.79999999999995</v>
          </cell>
          <cell r="H209">
            <v>6.8900000000000006</v>
          </cell>
        </row>
        <row r="210">
          <cell r="B210" t="str">
            <v>33207</v>
          </cell>
          <cell r="C210" t="str">
            <v>Mary Walker</v>
          </cell>
          <cell r="D210">
            <v>500.54</v>
          </cell>
          <cell r="E210">
            <v>6104304.4299999997</v>
          </cell>
          <cell r="F210">
            <v>5818618.7699999996</v>
          </cell>
          <cell r="G210">
            <v>492.54</v>
          </cell>
          <cell r="H210">
            <v>8</v>
          </cell>
        </row>
        <row r="212">
          <cell r="B212" t="str">
            <v>100-499</v>
          </cell>
          <cell r="D212"/>
          <cell r="E212"/>
          <cell r="F212"/>
          <cell r="G212"/>
          <cell r="H212"/>
        </row>
        <row r="213">
          <cell r="B213" t="str">
            <v>05401</v>
          </cell>
          <cell r="C213" t="str">
            <v>Cape Flattery</v>
          </cell>
          <cell r="D213">
            <v>454.05999999999995</v>
          </cell>
          <cell r="E213">
            <v>7605597.6600000001</v>
          </cell>
          <cell r="F213">
            <v>7817460.25</v>
          </cell>
          <cell r="G213">
            <v>446.16999999999996</v>
          </cell>
          <cell r="H213">
            <v>7.8900000000000006</v>
          </cell>
        </row>
        <row r="214">
          <cell r="B214" t="str">
            <v>31330</v>
          </cell>
          <cell r="C214" t="str">
            <v>Darrington</v>
          </cell>
          <cell r="D214">
            <v>438.13000000000011</v>
          </cell>
          <cell r="E214">
            <v>5380554.71</v>
          </cell>
          <cell r="F214">
            <v>5735079.5</v>
          </cell>
          <cell r="G214">
            <v>432.46000000000009</v>
          </cell>
          <cell r="H214">
            <v>5.67</v>
          </cell>
        </row>
        <row r="215">
          <cell r="B215" t="str">
            <v>07002</v>
          </cell>
          <cell r="C215" t="str">
            <v>Dayton</v>
          </cell>
          <cell r="D215">
            <v>427.30000000000007</v>
          </cell>
          <cell r="E215">
            <v>5740923.5999999996</v>
          </cell>
          <cell r="F215">
            <v>5613832.7199999997</v>
          </cell>
          <cell r="G215">
            <v>427.30000000000007</v>
          </cell>
          <cell r="H215">
            <v>0</v>
          </cell>
        </row>
        <row r="216">
          <cell r="B216" t="str">
            <v>21303</v>
          </cell>
          <cell r="C216" t="str">
            <v>White Pass</v>
          </cell>
          <cell r="D216">
            <v>425.39</v>
          </cell>
          <cell r="E216">
            <v>5288563.25</v>
          </cell>
          <cell r="F216">
            <v>5447791.7000000002</v>
          </cell>
          <cell r="G216">
            <v>422.28</v>
          </cell>
          <cell r="H216">
            <v>3.11</v>
          </cell>
        </row>
        <row r="217">
          <cell r="B217" t="str">
            <v>29317</v>
          </cell>
          <cell r="C217" t="str">
            <v>Conway</v>
          </cell>
          <cell r="D217">
            <v>424.08000000000004</v>
          </cell>
          <cell r="E217">
            <v>4367816.12</v>
          </cell>
          <cell r="F217">
            <v>4549542.12</v>
          </cell>
          <cell r="G217">
            <v>414.85</v>
          </cell>
          <cell r="H217">
            <v>9.23</v>
          </cell>
        </row>
        <row r="218">
          <cell r="B218" t="str">
            <v>32362</v>
          </cell>
          <cell r="C218" t="str">
            <v>Liberty</v>
          </cell>
          <cell r="D218">
            <v>404.72</v>
          </cell>
          <cell r="E218">
            <v>5425579.6900000004</v>
          </cell>
          <cell r="F218">
            <v>5479470.9100000001</v>
          </cell>
          <cell r="G218">
            <v>398.84000000000003</v>
          </cell>
          <cell r="H218">
            <v>5.88</v>
          </cell>
        </row>
        <row r="219">
          <cell r="B219" t="str">
            <v>35200</v>
          </cell>
          <cell r="C219" t="str">
            <v>Wahkiakum</v>
          </cell>
          <cell r="D219">
            <v>404.68</v>
          </cell>
          <cell r="E219">
            <v>4990277.12</v>
          </cell>
          <cell r="F219">
            <v>5078923.2</v>
          </cell>
          <cell r="G219">
            <v>404.68</v>
          </cell>
          <cell r="H219">
            <v>0</v>
          </cell>
        </row>
        <row r="220">
          <cell r="B220" t="str">
            <v>04127</v>
          </cell>
          <cell r="C220" t="str">
            <v>Entiat</v>
          </cell>
          <cell r="D220">
            <v>368.81999999999994</v>
          </cell>
          <cell r="E220">
            <v>4359563.33</v>
          </cell>
          <cell r="F220">
            <v>4430981.38</v>
          </cell>
          <cell r="G220">
            <v>363.03999999999996</v>
          </cell>
          <cell r="H220">
            <v>5.78</v>
          </cell>
        </row>
        <row r="221">
          <cell r="B221" t="str">
            <v>36402</v>
          </cell>
          <cell r="C221" t="str">
            <v>Prescott</v>
          </cell>
          <cell r="D221">
            <v>366.05</v>
          </cell>
          <cell r="E221">
            <v>4269271.5199999996</v>
          </cell>
          <cell r="F221">
            <v>4555548.28</v>
          </cell>
          <cell r="G221">
            <v>360.61</v>
          </cell>
          <cell r="H221">
            <v>5.4399999999999995</v>
          </cell>
        </row>
        <row r="222">
          <cell r="B222" t="str">
            <v>10309</v>
          </cell>
          <cell r="C222" t="str">
            <v>Republic</v>
          </cell>
          <cell r="D222">
            <v>341.19</v>
          </cell>
          <cell r="E222">
            <v>4268082.1500000004</v>
          </cell>
          <cell r="F222">
            <v>4380086.33</v>
          </cell>
          <cell r="G222">
            <v>335.75</v>
          </cell>
          <cell r="H222">
            <v>5.44</v>
          </cell>
        </row>
        <row r="223">
          <cell r="B223" t="str">
            <v>25160</v>
          </cell>
          <cell r="C223" t="str">
            <v>Willapa Valley</v>
          </cell>
          <cell r="D223">
            <v>321.39999999999998</v>
          </cell>
          <cell r="E223">
            <v>4092177.86</v>
          </cell>
          <cell r="F223">
            <v>4483973.68</v>
          </cell>
          <cell r="G223">
            <v>319.83999999999997</v>
          </cell>
          <cell r="H223">
            <v>1.56</v>
          </cell>
        </row>
        <row r="224">
          <cell r="B224" t="str">
            <v>01160</v>
          </cell>
          <cell r="C224" t="str">
            <v>Ritzville</v>
          </cell>
          <cell r="D224">
            <v>319.54000000000002</v>
          </cell>
          <cell r="E224">
            <v>4319346.74</v>
          </cell>
          <cell r="F224">
            <v>4256972.8099999996</v>
          </cell>
          <cell r="G224">
            <v>314.32</v>
          </cell>
          <cell r="H224">
            <v>5.22</v>
          </cell>
        </row>
        <row r="225">
          <cell r="B225" t="str">
            <v>12110</v>
          </cell>
          <cell r="C225" t="str">
            <v>Pomeroy</v>
          </cell>
          <cell r="D225">
            <v>317.2700000000001</v>
          </cell>
          <cell r="E225">
            <v>4211962.4000000004</v>
          </cell>
          <cell r="F225">
            <v>4275173.16</v>
          </cell>
          <cell r="G225">
            <v>315.05000000000007</v>
          </cell>
          <cell r="H225">
            <v>2.2200000000000002</v>
          </cell>
        </row>
        <row r="226">
          <cell r="B226" t="str">
            <v>05313</v>
          </cell>
          <cell r="C226" t="str">
            <v>Crescent</v>
          </cell>
          <cell r="D226">
            <v>303.47000000000003</v>
          </cell>
          <cell r="E226">
            <v>3432306.91</v>
          </cell>
          <cell r="F226">
            <v>3430480.13</v>
          </cell>
          <cell r="G226">
            <v>302.47000000000003</v>
          </cell>
          <cell r="H226">
            <v>1</v>
          </cell>
        </row>
        <row r="227">
          <cell r="B227" t="str">
            <v>21214</v>
          </cell>
          <cell r="C227" t="str">
            <v>Morton</v>
          </cell>
          <cell r="D227">
            <v>302.27</v>
          </cell>
          <cell r="E227">
            <v>4002153.88</v>
          </cell>
          <cell r="F227">
            <v>4350299.17</v>
          </cell>
          <cell r="G227">
            <v>297.04999999999995</v>
          </cell>
          <cell r="H227">
            <v>5.22</v>
          </cell>
        </row>
        <row r="228">
          <cell r="B228" t="str">
            <v>26070</v>
          </cell>
          <cell r="C228" t="str">
            <v>Selkirk</v>
          </cell>
          <cell r="D228">
            <v>299.62</v>
          </cell>
          <cell r="E228">
            <v>3618773.68</v>
          </cell>
          <cell r="F228">
            <v>4644373.9400000004</v>
          </cell>
          <cell r="G228">
            <v>294.51</v>
          </cell>
          <cell r="H228">
            <v>5.1100000000000003</v>
          </cell>
        </row>
        <row r="229">
          <cell r="B229" t="str">
            <v>23404</v>
          </cell>
          <cell r="C229" t="str">
            <v>Hood Canal</v>
          </cell>
          <cell r="D229">
            <v>298.81999999999994</v>
          </cell>
          <cell r="E229">
            <v>4452880.55</v>
          </cell>
          <cell r="F229">
            <v>4518047.9000000004</v>
          </cell>
          <cell r="G229">
            <v>281.59999999999997</v>
          </cell>
          <cell r="H229">
            <v>17.22</v>
          </cell>
        </row>
        <row r="230">
          <cell r="B230" t="str">
            <v>24122</v>
          </cell>
          <cell r="C230" t="str">
            <v>Pateros</v>
          </cell>
          <cell r="D230">
            <v>293.68000000000006</v>
          </cell>
          <cell r="E230">
            <v>3990277.5</v>
          </cell>
          <cell r="F230">
            <v>4034118.77</v>
          </cell>
          <cell r="G230">
            <v>293.68000000000006</v>
          </cell>
          <cell r="H230">
            <v>0</v>
          </cell>
        </row>
        <row r="231">
          <cell r="B231" t="str">
            <v>36401</v>
          </cell>
          <cell r="C231" t="str">
            <v>Waitsburg</v>
          </cell>
          <cell r="D231">
            <v>284.65999999999997</v>
          </cell>
          <cell r="E231">
            <v>3531051.68</v>
          </cell>
          <cell r="F231">
            <v>3666991.26</v>
          </cell>
          <cell r="G231">
            <v>280.65999999999997</v>
          </cell>
          <cell r="H231">
            <v>4</v>
          </cell>
        </row>
        <row r="232">
          <cell r="B232" t="str">
            <v>21301</v>
          </cell>
          <cell r="C232" t="str">
            <v>Pe Ell</v>
          </cell>
          <cell r="D232">
            <v>284.16000000000003</v>
          </cell>
          <cell r="E232">
            <v>3785372.35</v>
          </cell>
          <cell r="F232">
            <v>3737109.16</v>
          </cell>
          <cell r="G232">
            <v>281.16000000000003</v>
          </cell>
          <cell r="H232">
            <v>3</v>
          </cell>
        </row>
        <row r="233">
          <cell r="B233" t="str">
            <v>09209</v>
          </cell>
          <cell r="C233" t="str">
            <v>Waterville</v>
          </cell>
          <cell r="D233">
            <v>270.44</v>
          </cell>
          <cell r="E233">
            <v>4117259.72</v>
          </cell>
          <cell r="F233">
            <v>4524095.95</v>
          </cell>
          <cell r="G233">
            <v>270.44</v>
          </cell>
          <cell r="H233">
            <v>0</v>
          </cell>
        </row>
        <row r="234">
          <cell r="B234" t="str">
            <v>22200</v>
          </cell>
          <cell r="C234" t="str">
            <v>Wilbur</v>
          </cell>
          <cell r="D234">
            <v>268.95</v>
          </cell>
          <cell r="E234">
            <v>3834592.35</v>
          </cell>
          <cell r="F234">
            <v>3764531.46</v>
          </cell>
          <cell r="G234">
            <v>268.06</v>
          </cell>
          <cell r="H234">
            <v>0.89</v>
          </cell>
        </row>
        <row r="235">
          <cell r="B235" t="str">
            <v>26059</v>
          </cell>
          <cell r="C235" t="str">
            <v>Cusick</v>
          </cell>
          <cell r="D235">
            <v>268.85000000000002</v>
          </cell>
          <cell r="E235">
            <v>3492026.87</v>
          </cell>
          <cell r="F235">
            <v>3474818.44</v>
          </cell>
          <cell r="G235">
            <v>268.18</v>
          </cell>
          <cell r="H235">
            <v>0.67</v>
          </cell>
        </row>
        <row r="236">
          <cell r="B236" t="str">
            <v>14065</v>
          </cell>
          <cell r="C236" t="str">
            <v>Mc Cleary</v>
          </cell>
          <cell r="D236">
            <v>266.86</v>
          </cell>
          <cell r="E236">
            <v>3066767.72</v>
          </cell>
          <cell r="F236">
            <v>3089713.76</v>
          </cell>
          <cell r="G236">
            <v>264.64</v>
          </cell>
          <cell r="H236">
            <v>2.2200000000000002</v>
          </cell>
        </row>
        <row r="237">
          <cell r="B237" t="str">
            <v>14400</v>
          </cell>
          <cell r="C237" t="str">
            <v>Oakville</v>
          </cell>
          <cell r="D237">
            <v>257.36999999999995</v>
          </cell>
          <cell r="E237">
            <v>4080616.4</v>
          </cell>
          <cell r="F237">
            <v>3426328.48</v>
          </cell>
          <cell r="G237">
            <v>245.03999999999996</v>
          </cell>
          <cell r="H237">
            <v>12.329999999999998</v>
          </cell>
        </row>
        <row r="238">
          <cell r="B238" t="str">
            <v>23042</v>
          </cell>
          <cell r="C238" t="str">
            <v>Southside</v>
          </cell>
          <cell r="D238">
            <v>241.82</v>
          </cell>
          <cell r="E238">
            <v>1998558.29</v>
          </cell>
          <cell r="F238">
            <v>2130370.0699999998</v>
          </cell>
          <cell r="G238">
            <v>241.82</v>
          </cell>
          <cell r="H238">
            <v>0</v>
          </cell>
        </row>
        <row r="239">
          <cell r="B239" t="str">
            <v>36300</v>
          </cell>
          <cell r="C239" t="str">
            <v>Touchet</v>
          </cell>
          <cell r="D239">
            <v>238.06999999999996</v>
          </cell>
          <cell r="E239">
            <v>3371349.34</v>
          </cell>
          <cell r="F239">
            <v>3372418.16</v>
          </cell>
          <cell r="G239">
            <v>234.06999999999996</v>
          </cell>
          <cell r="H239">
            <v>4</v>
          </cell>
        </row>
        <row r="240">
          <cell r="B240" t="str">
            <v>33211</v>
          </cell>
          <cell r="C240" t="str">
            <v>Northport</v>
          </cell>
          <cell r="D240">
            <v>230.12000000000003</v>
          </cell>
          <cell r="E240">
            <v>3248842.89</v>
          </cell>
          <cell r="F240">
            <v>3222375.1</v>
          </cell>
          <cell r="G240">
            <v>227.90000000000003</v>
          </cell>
          <cell r="H240">
            <v>2.2200000000000002</v>
          </cell>
        </row>
        <row r="241">
          <cell r="B241" t="str">
            <v>28144</v>
          </cell>
          <cell r="C241" t="str">
            <v>Lopez</v>
          </cell>
          <cell r="D241">
            <v>222.38</v>
          </cell>
          <cell r="E241">
            <v>3881701.88</v>
          </cell>
          <cell r="F241">
            <v>3794626.99</v>
          </cell>
          <cell r="G241">
            <v>218.82</v>
          </cell>
          <cell r="H241">
            <v>3.56</v>
          </cell>
        </row>
        <row r="242">
          <cell r="B242" t="str">
            <v>20406</v>
          </cell>
          <cell r="C242" t="str">
            <v>Lyle</v>
          </cell>
          <cell r="D242">
            <v>218.70999999999998</v>
          </cell>
          <cell r="E242">
            <v>3249196.58</v>
          </cell>
          <cell r="F242">
            <v>3164954.02</v>
          </cell>
          <cell r="G242">
            <v>218.70999999999998</v>
          </cell>
          <cell r="H242">
            <v>0</v>
          </cell>
        </row>
        <row r="243">
          <cell r="B243" t="str">
            <v>10070</v>
          </cell>
          <cell r="C243" t="str">
            <v>Inchelium</v>
          </cell>
          <cell r="D243">
            <v>216.33999999999997</v>
          </cell>
          <cell r="E243">
            <v>3705299.88</v>
          </cell>
          <cell r="F243">
            <v>3776310.83</v>
          </cell>
          <cell r="G243">
            <v>208.45</v>
          </cell>
          <cell r="H243">
            <v>7.89</v>
          </cell>
        </row>
        <row r="244">
          <cell r="B244" t="str">
            <v>33183</v>
          </cell>
          <cell r="C244" t="str">
            <v>Loon Lake</v>
          </cell>
          <cell r="D244">
            <v>214.31</v>
          </cell>
          <cell r="E244">
            <v>1800595.14</v>
          </cell>
          <cell r="F244">
            <v>1882576.61</v>
          </cell>
          <cell r="G244">
            <v>211.97</v>
          </cell>
          <cell r="H244">
            <v>2.34</v>
          </cell>
        </row>
        <row r="245">
          <cell r="B245" t="str">
            <v>10050</v>
          </cell>
          <cell r="C245" t="str">
            <v>Curlew</v>
          </cell>
          <cell r="D245">
            <v>210.7</v>
          </cell>
          <cell r="E245">
            <v>2803578.84</v>
          </cell>
          <cell r="F245">
            <v>2761421.72</v>
          </cell>
          <cell r="G245">
            <v>208.7</v>
          </cell>
          <cell r="H245">
            <v>2</v>
          </cell>
        </row>
        <row r="246">
          <cell r="B246" t="str">
            <v>22105</v>
          </cell>
          <cell r="C246" t="str">
            <v>Odessa</v>
          </cell>
          <cell r="D246">
            <v>208.82</v>
          </cell>
          <cell r="E246">
            <v>3464595.26</v>
          </cell>
          <cell r="F246">
            <v>3466564.64</v>
          </cell>
          <cell r="G246">
            <v>204.82</v>
          </cell>
          <cell r="H246">
            <v>4</v>
          </cell>
        </row>
        <row r="247">
          <cell r="B247" t="str">
            <v>23054</v>
          </cell>
          <cell r="C247" t="str">
            <v>Grapeview</v>
          </cell>
          <cell r="D247">
            <v>202.86</v>
          </cell>
          <cell r="E247">
            <v>2182114</v>
          </cell>
          <cell r="F247">
            <v>2152408.15</v>
          </cell>
          <cell r="G247">
            <v>200.75</v>
          </cell>
          <cell r="H247">
            <v>2.11</v>
          </cell>
        </row>
        <row r="248">
          <cell r="B248" t="str">
            <v>38320</v>
          </cell>
          <cell r="C248" t="str">
            <v>Rosalia</v>
          </cell>
          <cell r="D248">
            <v>201.04000000000002</v>
          </cell>
          <cell r="E248">
            <v>3353061.95</v>
          </cell>
          <cell r="F248">
            <v>3335332.61</v>
          </cell>
          <cell r="G248">
            <v>198.92000000000002</v>
          </cell>
          <cell r="H248">
            <v>2.12</v>
          </cell>
        </row>
        <row r="249">
          <cell r="B249" t="str">
            <v>20400</v>
          </cell>
          <cell r="C249" t="str">
            <v>Trout Lake</v>
          </cell>
          <cell r="D249">
            <v>198.73999999999998</v>
          </cell>
          <cell r="E249">
            <v>2707744.64</v>
          </cell>
          <cell r="F249">
            <v>2700258.95</v>
          </cell>
          <cell r="G249">
            <v>198.73999999999998</v>
          </cell>
          <cell r="H249">
            <v>0</v>
          </cell>
        </row>
        <row r="250">
          <cell r="B250" t="str">
            <v>13151</v>
          </cell>
          <cell r="C250" t="str">
            <v>Coulee/Hartline</v>
          </cell>
          <cell r="D250">
            <v>191.94</v>
          </cell>
          <cell r="E250">
            <v>2932121.56</v>
          </cell>
          <cell r="F250">
            <v>3102640.8</v>
          </cell>
          <cell r="G250">
            <v>187.94</v>
          </cell>
          <cell r="H250">
            <v>4</v>
          </cell>
        </row>
        <row r="251">
          <cell r="B251" t="str">
            <v>23311</v>
          </cell>
          <cell r="C251" t="str">
            <v>Mary M Knight</v>
          </cell>
          <cell r="D251">
            <v>190.64</v>
          </cell>
          <cell r="E251">
            <v>3101991.67</v>
          </cell>
          <cell r="F251">
            <v>2996970.21</v>
          </cell>
          <cell r="G251">
            <v>189.76</v>
          </cell>
          <cell r="H251">
            <v>0.88</v>
          </cell>
        </row>
        <row r="252">
          <cell r="B252" t="str">
            <v>38301</v>
          </cell>
          <cell r="C252" t="str">
            <v>Palouse</v>
          </cell>
          <cell r="D252">
            <v>190.47</v>
          </cell>
          <cell r="E252">
            <v>2661872.0299999998</v>
          </cell>
          <cell r="F252">
            <v>2755335.93</v>
          </cell>
          <cell r="G252">
            <v>187.25</v>
          </cell>
          <cell r="H252">
            <v>3.22</v>
          </cell>
        </row>
        <row r="253">
          <cell r="B253" t="str">
            <v>01158</v>
          </cell>
          <cell r="C253" t="str">
            <v>Lind</v>
          </cell>
          <cell r="D253">
            <v>186.95000000000002</v>
          </cell>
          <cell r="E253">
            <v>3689019.44</v>
          </cell>
          <cell r="F253">
            <v>3804672.82</v>
          </cell>
          <cell r="G253">
            <v>180.95000000000002</v>
          </cell>
          <cell r="H253">
            <v>6</v>
          </cell>
        </row>
        <row r="254">
          <cell r="B254" t="str">
            <v>38265</v>
          </cell>
          <cell r="C254" t="str">
            <v>Tekoa</v>
          </cell>
          <cell r="D254">
            <v>186.55</v>
          </cell>
          <cell r="E254">
            <v>3075436.27</v>
          </cell>
          <cell r="F254">
            <v>2918838.55</v>
          </cell>
          <cell r="G254">
            <v>184.55</v>
          </cell>
          <cell r="H254">
            <v>2</v>
          </cell>
        </row>
        <row r="255">
          <cell r="B255" t="str">
            <v>14077</v>
          </cell>
          <cell r="C255" t="str">
            <v>Taholah</v>
          </cell>
          <cell r="D255">
            <v>185.61999999999998</v>
          </cell>
          <cell r="E255">
            <v>3933442.23</v>
          </cell>
          <cell r="F255">
            <v>3914083.72</v>
          </cell>
          <cell r="G255">
            <v>178.27999999999997</v>
          </cell>
          <cell r="H255">
            <v>7.34</v>
          </cell>
        </row>
        <row r="256">
          <cell r="B256" t="str">
            <v>27019</v>
          </cell>
          <cell r="C256" t="str">
            <v>Carbonado</v>
          </cell>
          <cell r="D256">
            <v>179.8</v>
          </cell>
          <cell r="E256">
            <v>2037596.44</v>
          </cell>
          <cell r="F256">
            <v>2155609.88</v>
          </cell>
          <cell r="G256">
            <v>176.8</v>
          </cell>
          <cell r="H256">
            <v>3</v>
          </cell>
        </row>
        <row r="257">
          <cell r="B257" t="str">
            <v>38322</v>
          </cell>
          <cell r="C257" t="str">
            <v>St John</v>
          </cell>
          <cell r="D257">
            <v>176.11</v>
          </cell>
          <cell r="E257">
            <v>2705963.07</v>
          </cell>
          <cell r="F257">
            <v>2731333.47</v>
          </cell>
          <cell r="G257">
            <v>173.33</v>
          </cell>
          <cell r="H257">
            <v>2.7800000000000002</v>
          </cell>
        </row>
        <row r="258">
          <cell r="B258" t="str">
            <v>13167</v>
          </cell>
          <cell r="C258" t="str">
            <v>Wilson Creek</v>
          </cell>
          <cell r="D258">
            <v>172.59</v>
          </cell>
          <cell r="E258">
            <v>2796301.07</v>
          </cell>
          <cell r="F258">
            <v>2704437.8</v>
          </cell>
          <cell r="G258">
            <v>172.59</v>
          </cell>
          <cell r="H258">
            <v>0</v>
          </cell>
        </row>
        <row r="259">
          <cell r="B259" t="str">
            <v>14097</v>
          </cell>
          <cell r="C259" t="str">
            <v>Quinault</v>
          </cell>
          <cell r="D259">
            <v>163.57999999999998</v>
          </cell>
          <cell r="E259">
            <v>3194626.71</v>
          </cell>
          <cell r="F259">
            <v>3217029.23</v>
          </cell>
          <cell r="G259">
            <v>163.57999999999998</v>
          </cell>
          <cell r="H259">
            <v>0</v>
          </cell>
        </row>
        <row r="260">
          <cell r="B260" t="str">
            <v>38306</v>
          </cell>
          <cell r="C260" t="str">
            <v>Colton</v>
          </cell>
          <cell r="D260">
            <v>161.37</v>
          </cell>
          <cell r="E260">
            <v>2474418.19</v>
          </cell>
          <cell r="F260">
            <v>2685015.11</v>
          </cell>
          <cell r="G260">
            <v>158.59</v>
          </cell>
          <cell r="H260">
            <v>2.7800000000000002</v>
          </cell>
        </row>
        <row r="261">
          <cell r="B261" t="str">
            <v>09013</v>
          </cell>
          <cell r="C261" t="str">
            <v>Orondo</v>
          </cell>
          <cell r="D261">
            <v>158.19999999999999</v>
          </cell>
          <cell r="E261">
            <v>3213369.93</v>
          </cell>
          <cell r="F261">
            <v>3167297.48</v>
          </cell>
          <cell r="G261">
            <v>158.19999999999999</v>
          </cell>
          <cell r="H261">
            <v>0</v>
          </cell>
        </row>
        <row r="262">
          <cell r="B262" t="str">
            <v>33206</v>
          </cell>
          <cell r="C262" t="str">
            <v>Columbia (Stev)</v>
          </cell>
          <cell r="D262">
            <v>157.28000000000003</v>
          </cell>
          <cell r="E262">
            <v>2902351.51</v>
          </cell>
          <cell r="F262">
            <v>2900479.56</v>
          </cell>
          <cell r="G262">
            <v>156.95000000000002</v>
          </cell>
          <cell r="H262">
            <v>0.33</v>
          </cell>
        </row>
        <row r="263">
          <cell r="B263" t="str">
            <v>14117</v>
          </cell>
          <cell r="C263" t="str">
            <v>Wishkah Valley</v>
          </cell>
          <cell r="D263">
            <v>145.60999999999999</v>
          </cell>
          <cell r="E263">
            <v>2219008.34</v>
          </cell>
          <cell r="F263">
            <v>2402937.2400000002</v>
          </cell>
          <cell r="G263">
            <v>145.60999999999999</v>
          </cell>
          <cell r="H263">
            <v>0</v>
          </cell>
        </row>
        <row r="264">
          <cell r="B264" t="str">
            <v>24014</v>
          </cell>
          <cell r="C264" t="str">
            <v>Nespelem</v>
          </cell>
          <cell r="D264">
            <v>140.9</v>
          </cell>
          <cell r="E264">
            <v>3024339.68</v>
          </cell>
          <cell r="F264">
            <v>3157246.34</v>
          </cell>
          <cell r="G264">
            <v>132.9</v>
          </cell>
          <cell r="H264">
            <v>8</v>
          </cell>
        </row>
        <row r="265">
          <cell r="B265" t="str">
            <v>06103</v>
          </cell>
          <cell r="C265" t="str">
            <v>Green Mountain</v>
          </cell>
          <cell r="D265">
            <v>137.5</v>
          </cell>
          <cell r="E265">
            <v>1537689.02</v>
          </cell>
          <cell r="F265">
            <v>1461880.21</v>
          </cell>
          <cell r="G265">
            <v>137.5</v>
          </cell>
          <cell r="H265">
            <v>0</v>
          </cell>
        </row>
        <row r="266">
          <cell r="B266" t="str">
            <v>14099</v>
          </cell>
          <cell r="C266" t="str">
            <v>Cosmopolis</v>
          </cell>
          <cell r="D266">
            <v>128.26999999999998</v>
          </cell>
          <cell r="E266">
            <v>1769716.58</v>
          </cell>
          <cell r="F266">
            <v>1815366.71</v>
          </cell>
          <cell r="G266">
            <v>121.70999999999998</v>
          </cell>
          <cell r="H266">
            <v>6.5600000000000005</v>
          </cell>
        </row>
        <row r="267">
          <cell r="B267" t="str">
            <v>03050</v>
          </cell>
          <cell r="C267" t="str">
            <v>Paterson</v>
          </cell>
          <cell r="D267">
            <v>115.1</v>
          </cell>
          <cell r="E267">
            <v>1543105.29</v>
          </cell>
          <cell r="F267">
            <v>1526263.37</v>
          </cell>
          <cell r="G267">
            <v>112.1</v>
          </cell>
          <cell r="H267">
            <v>3</v>
          </cell>
        </row>
        <row r="268">
          <cell r="B268" t="str">
            <v>19400</v>
          </cell>
          <cell r="C268" t="str">
            <v>Thorp</v>
          </cell>
          <cell r="D268">
            <v>112.5</v>
          </cell>
          <cell r="E268">
            <v>2282481.52</v>
          </cell>
          <cell r="F268">
            <v>2643469.59</v>
          </cell>
          <cell r="G268">
            <v>108.61</v>
          </cell>
          <cell r="H268">
            <v>3.89</v>
          </cell>
        </row>
        <row r="269">
          <cell r="B269" t="str">
            <v>38324</v>
          </cell>
          <cell r="C269" t="str">
            <v>Oakesdale</v>
          </cell>
          <cell r="D269">
            <v>110.45</v>
          </cell>
          <cell r="E269">
            <v>2664899.5499999998</v>
          </cell>
          <cell r="F269">
            <v>2441982.87</v>
          </cell>
          <cell r="G269">
            <v>109.45</v>
          </cell>
          <cell r="H269">
            <v>1</v>
          </cell>
        </row>
        <row r="270">
          <cell r="B270" t="str">
            <v>19028</v>
          </cell>
          <cell r="C270" t="str">
            <v>Easton</v>
          </cell>
          <cell r="D270">
            <v>106.12999999999998</v>
          </cell>
          <cell r="E270">
            <v>2034253.83</v>
          </cell>
          <cell r="F270">
            <v>2189517.5499999998</v>
          </cell>
          <cell r="G270">
            <v>105.12999999999998</v>
          </cell>
          <cell r="H270">
            <v>1</v>
          </cell>
        </row>
        <row r="271">
          <cell r="B271" t="str">
            <v>10065</v>
          </cell>
          <cell r="C271" t="str">
            <v>Orient</v>
          </cell>
          <cell r="D271">
            <v>104.74</v>
          </cell>
          <cell r="E271">
            <v>1561518.47</v>
          </cell>
          <cell r="F271">
            <v>1469061.84</v>
          </cell>
          <cell r="G271">
            <v>102.74</v>
          </cell>
          <cell r="H271">
            <v>2</v>
          </cell>
        </row>
        <row r="273">
          <cell r="B273" t="str">
            <v>Under 100</v>
          </cell>
          <cell r="D273"/>
          <cell r="E273"/>
          <cell r="F273"/>
          <cell r="G273"/>
          <cell r="H273"/>
        </row>
        <row r="274">
          <cell r="B274" t="str">
            <v>22204</v>
          </cell>
          <cell r="C274" t="str">
            <v>Harrington</v>
          </cell>
          <cell r="D274">
            <v>98.070000000000007</v>
          </cell>
          <cell r="E274">
            <v>2404752.63</v>
          </cell>
          <cell r="F274">
            <v>2375264.36</v>
          </cell>
          <cell r="G274">
            <v>97.4</v>
          </cell>
          <cell r="H274">
            <v>0.67</v>
          </cell>
        </row>
        <row r="275">
          <cell r="B275" t="str">
            <v>22073</v>
          </cell>
          <cell r="C275" t="str">
            <v>Creston</v>
          </cell>
          <cell r="D275">
            <v>98.05</v>
          </cell>
          <cell r="E275">
            <v>2238864.89</v>
          </cell>
          <cell r="F275">
            <v>2220587.5299999998</v>
          </cell>
          <cell r="G275">
            <v>98.05</v>
          </cell>
          <cell r="H275">
            <v>0</v>
          </cell>
        </row>
        <row r="276">
          <cell r="B276" t="str">
            <v>38302</v>
          </cell>
          <cell r="C276" t="str">
            <v>Garfield</v>
          </cell>
          <cell r="D276">
            <v>94.09</v>
          </cell>
          <cell r="E276">
            <v>2325550.9</v>
          </cell>
          <cell r="F276">
            <v>2349613.3199999998</v>
          </cell>
          <cell r="G276">
            <v>92.65</v>
          </cell>
          <cell r="H276">
            <v>1.44</v>
          </cell>
        </row>
        <row r="277">
          <cell r="B277" t="str">
            <v>20402</v>
          </cell>
          <cell r="C277" t="str">
            <v>Klickitat</v>
          </cell>
          <cell r="D277">
            <v>90.42</v>
          </cell>
          <cell r="E277">
            <v>2079575.6</v>
          </cell>
          <cell r="F277">
            <v>2267961.61</v>
          </cell>
          <cell r="G277">
            <v>90.42</v>
          </cell>
          <cell r="H277">
            <v>0</v>
          </cell>
        </row>
        <row r="278">
          <cell r="B278" t="str">
            <v>21234</v>
          </cell>
          <cell r="C278" t="str">
            <v>Boistfort</v>
          </cell>
          <cell r="D278">
            <v>90.340000000000018</v>
          </cell>
          <cell r="E278">
            <v>1413923.36</v>
          </cell>
          <cell r="F278">
            <v>1282685.49</v>
          </cell>
          <cell r="G278">
            <v>84.450000000000017</v>
          </cell>
          <cell r="H278">
            <v>5.89</v>
          </cell>
        </row>
        <row r="279">
          <cell r="B279" t="str">
            <v>20203</v>
          </cell>
          <cell r="C279" t="str">
            <v>Bickleton</v>
          </cell>
          <cell r="D279">
            <v>87.88000000000001</v>
          </cell>
          <cell r="E279">
            <v>1787324</v>
          </cell>
          <cell r="F279">
            <v>1863772.52</v>
          </cell>
          <cell r="G279">
            <v>87.210000000000008</v>
          </cell>
          <cell r="H279">
            <v>0.67</v>
          </cell>
        </row>
        <row r="280">
          <cell r="B280" t="str">
            <v>09207</v>
          </cell>
          <cell r="C280" t="str">
            <v>Mansfield</v>
          </cell>
          <cell r="D280">
            <v>79.559999999999988</v>
          </cell>
          <cell r="E280">
            <v>2006001.99</v>
          </cell>
          <cell r="F280">
            <v>2025626.26</v>
          </cell>
          <cell r="G280">
            <v>78.999999999999986</v>
          </cell>
          <cell r="H280">
            <v>0.56000000000000005</v>
          </cell>
        </row>
        <row r="281">
          <cell r="B281" t="str">
            <v>33202</v>
          </cell>
          <cell r="C281" t="str">
            <v>Summit Valley</v>
          </cell>
          <cell r="D281">
            <v>79.27</v>
          </cell>
          <cell r="E281">
            <v>998751.42</v>
          </cell>
          <cell r="F281">
            <v>997069.73</v>
          </cell>
          <cell r="G281">
            <v>79.27</v>
          </cell>
          <cell r="H281">
            <v>0</v>
          </cell>
        </row>
        <row r="282">
          <cell r="B282" t="str">
            <v>20094</v>
          </cell>
          <cell r="C282" t="str">
            <v>Wishram</v>
          </cell>
          <cell r="D282">
            <v>77.38</v>
          </cell>
          <cell r="E282">
            <v>1908010.17</v>
          </cell>
          <cell r="F282">
            <v>1887371.35</v>
          </cell>
          <cell r="G282">
            <v>77.38</v>
          </cell>
          <cell r="H282">
            <v>0</v>
          </cell>
        </row>
        <row r="283">
          <cell r="B283" t="str">
            <v>30002</v>
          </cell>
          <cell r="C283" t="str">
            <v>Skamania</v>
          </cell>
          <cell r="D283">
            <v>77.099999999999994</v>
          </cell>
          <cell r="E283">
            <v>896010.88</v>
          </cell>
          <cell r="F283">
            <v>1018113.57</v>
          </cell>
          <cell r="G283">
            <v>77.099999999999994</v>
          </cell>
          <cell r="H283">
            <v>0</v>
          </cell>
        </row>
        <row r="284">
          <cell r="B284" t="str">
            <v>22017</v>
          </cell>
          <cell r="C284" t="str">
            <v>Almira</v>
          </cell>
          <cell r="D284">
            <v>76.559999999999988</v>
          </cell>
          <cell r="E284">
            <v>2121227.81</v>
          </cell>
          <cell r="F284">
            <v>2190446.37</v>
          </cell>
          <cell r="G284">
            <v>75.339999999999989</v>
          </cell>
          <cell r="H284">
            <v>1.22</v>
          </cell>
        </row>
        <row r="285">
          <cell r="B285" t="str">
            <v>38308</v>
          </cell>
          <cell r="C285" t="str">
            <v>Endicott</v>
          </cell>
          <cell r="D285">
            <v>74.17</v>
          </cell>
          <cell r="E285">
            <v>2338056.66</v>
          </cell>
          <cell r="F285">
            <v>2289388.86</v>
          </cell>
          <cell r="G285">
            <v>72.39</v>
          </cell>
          <cell r="H285">
            <v>1.78</v>
          </cell>
        </row>
        <row r="286">
          <cell r="B286" t="str">
            <v>20215</v>
          </cell>
          <cell r="C286" t="str">
            <v>Centerville</v>
          </cell>
          <cell r="D286">
            <v>73.099999999999994</v>
          </cell>
          <cell r="E286">
            <v>1021447.5</v>
          </cell>
          <cell r="F286">
            <v>1007353.53</v>
          </cell>
          <cell r="G286">
            <v>73.099999999999994</v>
          </cell>
          <cell r="H286">
            <v>0</v>
          </cell>
        </row>
        <row r="287">
          <cell r="B287" t="str">
            <v>32123</v>
          </cell>
          <cell r="C287" t="str">
            <v>Orchard Prairie</v>
          </cell>
          <cell r="D287">
            <v>73.099999999999994</v>
          </cell>
          <cell r="E287">
            <v>798463.86</v>
          </cell>
          <cell r="F287">
            <v>838020.92</v>
          </cell>
          <cell r="G287">
            <v>73.099999999999994</v>
          </cell>
          <cell r="H287">
            <v>0</v>
          </cell>
        </row>
        <row r="288">
          <cell r="B288" t="str">
            <v>38126</v>
          </cell>
          <cell r="C288" t="str">
            <v>Lacrosse Joint</v>
          </cell>
          <cell r="D288">
            <v>70.42</v>
          </cell>
          <cell r="E288">
            <v>2348191.84</v>
          </cell>
          <cell r="F288">
            <v>2394545.87</v>
          </cell>
          <cell r="G288">
            <v>69.42</v>
          </cell>
          <cell r="H288">
            <v>1</v>
          </cell>
        </row>
        <row r="289">
          <cell r="B289" t="str">
            <v>22008</v>
          </cell>
          <cell r="C289" t="str">
            <v>Sprague</v>
          </cell>
          <cell r="D289">
            <v>67.91</v>
          </cell>
          <cell r="E289">
            <v>1855189.21</v>
          </cell>
          <cell r="F289">
            <v>1940424.22</v>
          </cell>
          <cell r="G289">
            <v>65.69</v>
          </cell>
          <cell r="H289">
            <v>2.2200000000000002</v>
          </cell>
        </row>
        <row r="290">
          <cell r="B290" t="str">
            <v>20401</v>
          </cell>
          <cell r="C290" t="str">
            <v>Glenwood</v>
          </cell>
          <cell r="D290">
            <v>65.88000000000001</v>
          </cell>
          <cell r="E290">
            <v>1926804.2</v>
          </cell>
          <cell r="F290">
            <v>1962270.79</v>
          </cell>
          <cell r="G290">
            <v>65.88000000000001</v>
          </cell>
          <cell r="H290">
            <v>0</v>
          </cell>
        </row>
        <row r="291">
          <cell r="B291" t="str">
            <v>30029</v>
          </cell>
          <cell r="C291" t="str">
            <v>Mount Pleasant</v>
          </cell>
          <cell r="D291">
            <v>58.9</v>
          </cell>
          <cell r="E291">
            <v>691071.21</v>
          </cell>
          <cell r="F291">
            <v>522785.36</v>
          </cell>
          <cell r="G291">
            <v>58.9</v>
          </cell>
          <cell r="H291">
            <v>0</v>
          </cell>
        </row>
        <row r="292">
          <cell r="B292" t="str">
            <v>14104</v>
          </cell>
          <cell r="C292" t="str">
            <v>Satsop</v>
          </cell>
          <cell r="D292">
            <v>58.599999999999994</v>
          </cell>
          <cell r="E292">
            <v>617878.6</v>
          </cell>
          <cell r="F292">
            <v>666254.34</v>
          </cell>
          <cell r="G292">
            <v>58.599999999999994</v>
          </cell>
          <cell r="H292">
            <v>0</v>
          </cell>
        </row>
        <row r="293">
          <cell r="B293" t="str">
            <v>01109</v>
          </cell>
          <cell r="C293" t="str">
            <v>Washtucna</v>
          </cell>
          <cell r="D293">
            <v>57.109999999999992</v>
          </cell>
          <cell r="E293">
            <v>1891337.77</v>
          </cell>
          <cell r="F293">
            <v>2037478.14</v>
          </cell>
          <cell r="G293">
            <v>55.999999999999993</v>
          </cell>
          <cell r="H293">
            <v>1.1100000000000001</v>
          </cell>
        </row>
        <row r="294">
          <cell r="B294" t="str">
            <v>11056</v>
          </cell>
          <cell r="C294" t="str">
            <v>Kahlotus</v>
          </cell>
          <cell r="D294">
            <v>50.5</v>
          </cell>
          <cell r="E294">
            <v>1921896.56</v>
          </cell>
          <cell r="F294">
            <v>1994244.69</v>
          </cell>
          <cell r="G294">
            <v>50.5</v>
          </cell>
          <cell r="H294">
            <v>0</v>
          </cell>
        </row>
        <row r="295">
          <cell r="B295" t="str">
            <v>25200</v>
          </cell>
          <cell r="C295" t="str">
            <v>North River</v>
          </cell>
          <cell r="D295">
            <v>50.39</v>
          </cell>
          <cell r="E295">
            <v>1602182.1</v>
          </cell>
          <cell r="F295">
            <v>1574015.21</v>
          </cell>
          <cell r="G295">
            <v>50.39</v>
          </cell>
          <cell r="H295">
            <v>0</v>
          </cell>
        </row>
        <row r="296">
          <cell r="B296" t="str">
            <v>17404</v>
          </cell>
          <cell r="C296" t="str">
            <v>Skykomish</v>
          </cell>
          <cell r="D296">
            <v>47.85</v>
          </cell>
          <cell r="E296">
            <v>2024254.2</v>
          </cell>
          <cell r="F296">
            <v>2089266.43</v>
          </cell>
          <cell r="G296">
            <v>47.63</v>
          </cell>
          <cell r="H296">
            <v>0.22</v>
          </cell>
        </row>
        <row r="297">
          <cell r="B297" t="str">
            <v>30031</v>
          </cell>
          <cell r="C297" t="str">
            <v>Mill A</v>
          </cell>
          <cell r="D297">
            <v>47.85</v>
          </cell>
          <cell r="E297">
            <v>584857.46</v>
          </cell>
          <cell r="F297">
            <v>530048.41</v>
          </cell>
          <cell r="G297">
            <v>47.85</v>
          </cell>
          <cell r="H297">
            <v>0</v>
          </cell>
        </row>
        <row r="298">
          <cell r="B298" t="str">
            <v>32312</v>
          </cell>
          <cell r="C298" t="str">
            <v>Great Northern</v>
          </cell>
          <cell r="D298">
            <v>46.129999999999995</v>
          </cell>
          <cell r="E298">
            <v>627502.79</v>
          </cell>
          <cell r="F298">
            <v>624145.67000000004</v>
          </cell>
          <cell r="G298">
            <v>43.8</v>
          </cell>
          <cell r="H298">
            <v>2.33</v>
          </cell>
        </row>
        <row r="299">
          <cell r="B299" t="str">
            <v>19007</v>
          </cell>
          <cell r="C299" t="str">
            <v>Damman</v>
          </cell>
          <cell r="D299">
            <v>43</v>
          </cell>
          <cell r="E299">
            <v>493944.63</v>
          </cell>
          <cell r="F299">
            <v>576664.91</v>
          </cell>
          <cell r="G299">
            <v>43</v>
          </cell>
          <cell r="H299">
            <v>0</v>
          </cell>
        </row>
        <row r="300">
          <cell r="B300" t="str">
            <v>21036</v>
          </cell>
          <cell r="C300" t="str">
            <v>Evaline</v>
          </cell>
          <cell r="D300">
            <v>42.6</v>
          </cell>
          <cell r="E300">
            <v>541263.63</v>
          </cell>
          <cell r="F300">
            <v>570960.79</v>
          </cell>
          <cell r="G300">
            <v>42.6</v>
          </cell>
          <cell r="H300">
            <v>0</v>
          </cell>
        </row>
        <row r="301">
          <cell r="B301" t="str">
            <v>10003</v>
          </cell>
          <cell r="C301" t="str">
            <v>Keller</v>
          </cell>
          <cell r="D301">
            <v>38.300000000000004</v>
          </cell>
          <cell r="E301">
            <v>1097321.8600000001</v>
          </cell>
          <cell r="F301">
            <v>1001291.06</v>
          </cell>
          <cell r="G301">
            <v>38.300000000000004</v>
          </cell>
          <cell r="H301">
            <v>0</v>
          </cell>
        </row>
        <row r="302">
          <cell r="B302" t="str">
            <v>33030</v>
          </cell>
          <cell r="C302" t="str">
            <v>Onion Creek</v>
          </cell>
          <cell r="D302">
            <v>37.699999999999996</v>
          </cell>
          <cell r="E302">
            <v>922823.43</v>
          </cell>
          <cell r="F302">
            <v>905903.9</v>
          </cell>
          <cell r="G302">
            <v>37.699999999999996</v>
          </cell>
          <cell r="H302">
            <v>0</v>
          </cell>
        </row>
        <row r="303">
          <cell r="B303" t="str">
            <v>16046</v>
          </cell>
          <cell r="C303" t="str">
            <v>Brinnon</v>
          </cell>
          <cell r="D303">
            <v>35.799999999999997</v>
          </cell>
          <cell r="E303">
            <v>867334.69</v>
          </cell>
          <cell r="F303">
            <v>902763.19</v>
          </cell>
          <cell r="G303">
            <v>35.799999999999997</v>
          </cell>
          <cell r="H303">
            <v>0</v>
          </cell>
        </row>
        <row r="304">
          <cell r="B304" t="str">
            <v>31063</v>
          </cell>
          <cell r="C304" t="str">
            <v>Index</v>
          </cell>
          <cell r="D304">
            <v>32.450000000000003</v>
          </cell>
          <cell r="E304">
            <v>715541.85</v>
          </cell>
          <cell r="F304">
            <v>757200.15</v>
          </cell>
          <cell r="G304">
            <v>31.450000000000003</v>
          </cell>
          <cell r="H304">
            <v>1</v>
          </cell>
        </row>
        <row r="305">
          <cell r="B305" t="str">
            <v>38264</v>
          </cell>
          <cell r="C305" t="str">
            <v>Lamont</v>
          </cell>
          <cell r="D305">
            <v>31.099999999999998</v>
          </cell>
          <cell r="E305">
            <v>690588.79</v>
          </cell>
          <cell r="F305">
            <v>686932.32</v>
          </cell>
          <cell r="G305">
            <v>31.099999999999998</v>
          </cell>
          <cell r="H305">
            <v>0</v>
          </cell>
        </row>
        <row r="306">
          <cell r="B306" t="str">
            <v>07035</v>
          </cell>
          <cell r="C306" t="str">
            <v>Starbuck</v>
          </cell>
          <cell r="D306">
            <v>28.9</v>
          </cell>
          <cell r="E306">
            <v>530891.85</v>
          </cell>
          <cell r="F306">
            <v>519617.16</v>
          </cell>
          <cell r="G306">
            <v>28.9</v>
          </cell>
          <cell r="H306">
            <v>0</v>
          </cell>
        </row>
        <row r="307">
          <cell r="B307" t="str">
            <v>38304</v>
          </cell>
          <cell r="C307" t="str">
            <v>Steptoe</v>
          </cell>
          <cell r="D307">
            <v>28.8</v>
          </cell>
          <cell r="E307">
            <v>712023.45</v>
          </cell>
          <cell r="F307">
            <v>695064.23</v>
          </cell>
          <cell r="G307">
            <v>28.8</v>
          </cell>
          <cell r="H307">
            <v>0</v>
          </cell>
        </row>
        <row r="308">
          <cell r="B308" t="str">
            <v>33205</v>
          </cell>
          <cell r="C308" t="str">
            <v>Evergreen (Stev)</v>
          </cell>
          <cell r="D308">
            <v>27.699999999999996</v>
          </cell>
          <cell r="E308">
            <v>454635.48</v>
          </cell>
          <cell r="F308">
            <v>452056.58</v>
          </cell>
          <cell r="G308">
            <v>27.699999999999996</v>
          </cell>
          <cell r="H308">
            <v>0</v>
          </cell>
        </row>
        <row r="309">
          <cell r="B309" t="str">
            <v>36101</v>
          </cell>
          <cell r="C309" t="str">
            <v>Dixie</v>
          </cell>
          <cell r="D309">
            <v>27.6</v>
          </cell>
          <cell r="E309">
            <v>768238.19</v>
          </cell>
          <cell r="F309">
            <v>788470.9</v>
          </cell>
          <cell r="G309">
            <v>27.6</v>
          </cell>
          <cell r="H309">
            <v>0</v>
          </cell>
        </row>
        <row r="310">
          <cell r="B310" t="str">
            <v>20403</v>
          </cell>
          <cell r="C310" t="str">
            <v>Roosevelt</v>
          </cell>
          <cell r="D310">
            <v>26.900000000000002</v>
          </cell>
          <cell r="E310">
            <v>458351.51</v>
          </cell>
          <cell r="F310">
            <v>494669.66</v>
          </cell>
          <cell r="G310">
            <v>26.900000000000002</v>
          </cell>
          <cell r="H310">
            <v>0</v>
          </cell>
        </row>
        <row r="311">
          <cell r="B311" t="str">
            <v>09102</v>
          </cell>
          <cell r="C311" t="str">
            <v>Palisades</v>
          </cell>
          <cell r="D311">
            <v>24.8</v>
          </cell>
          <cell r="E311">
            <v>614935.38</v>
          </cell>
          <cell r="F311">
            <v>581998.23</v>
          </cell>
          <cell r="G311">
            <v>24.8</v>
          </cell>
          <cell r="H311">
            <v>0</v>
          </cell>
        </row>
        <row r="312">
          <cell r="B312" t="str">
            <v>16020</v>
          </cell>
          <cell r="C312" t="str">
            <v>Queets-Clearwater</v>
          </cell>
          <cell r="D312">
            <v>24.669999999999998</v>
          </cell>
          <cell r="E312">
            <v>948478.32</v>
          </cell>
          <cell r="F312">
            <v>835964.79</v>
          </cell>
          <cell r="G312">
            <v>20.9</v>
          </cell>
          <cell r="H312">
            <v>3.77</v>
          </cell>
        </row>
        <row r="313">
          <cell r="B313" t="str">
            <v>28010</v>
          </cell>
          <cell r="C313" t="str">
            <v>Shaw</v>
          </cell>
          <cell r="D313">
            <v>14</v>
          </cell>
          <cell r="E313">
            <v>317019.05</v>
          </cell>
          <cell r="F313">
            <v>272828.77</v>
          </cell>
          <cell r="G313">
            <v>14</v>
          </cell>
          <cell r="H313">
            <v>0</v>
          </cell>
        </row>
        <row r="314">
          <cell r="B314" t="str">
            <v>01122</v>
          </cell>
          <cell r="C314" t="str">
            <v>Benge</v>
          </cell>
          <cell r="D314">
            <v>11.65</v>
          </cell>
          <cell r="E314">
            <v>345710.56</v>
          </cell>
          <cell r="F314">
            <v>358321.51</v>
          </cell>
          <cell r="G314">
            <v>11.65</v>
          </cell>
          <cell r="H314">
            <v>0</v>
          </cell>
        </row>
        <row r="315">
          <cell r="B315" t="str">
            <v>04069</v>
          </cell>
          <cell r="C315" t="str">
            <v>Stehekin</v>
          </cell>
          <cell r="D315">
            <v>7.2</v>
          </cell>
          <cell r="E315">
            <v>186700.96</v>
          </cell>
          <cell r="F315">
            <v>99218.6</v>
          </cell>
          <cell r="G315">
            <v>7.2</v>
          </cell>
          <cell r="H315">
            <v>0</v>
          </cell>
        </row>
        <row r="316">
          <cell r="B316" t="str">
            <v>11054</v>
          </cell>
          <cell r="C316" t="str">
            <v>Star</v>
          </cell>
          <cell r="D316">
            <v>4</v>
          </cell>
          <cell r="E316">
            <v>373857.84</v>
          </cell>
          <cell r="F316">
            <v>288466.94</v>
          </cell>
          <cell r="G316">
            <v>4</v>
          </cell>
          <cell r="H316">
            <v>0</v>
          </cell>
        </row>
      </sheetData>
      <sheetData sheetId="26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569820480.19000006</v>
          </cell>
          <cell r="E6">
            <v>565215537.79999995</v>
          </cell>
          <cell r="F6">
            <v>47564.76</v>
          </cell>
          <cell r="G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305713254.75</v>
          </cell>
          <cell r="E7">
            <v>305757299.58999997</v>
          </cell>
          <cell r="F7">
            <v>28245.77</v>
          </cell>
          <cell r="G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323676084.19999999</v>
          </cell>
          <cell r="E8">
            <v>317803551.72000003</v>
          </cell>
          <cell r="F8">
            <v>27530.810000000005</v>
          </cell>
          <cell r="G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249277720.80000001</v>
          </cell>
          <cell r="E9">
            <v>252491302.55000001</v>
          </cell>
          <cell r="F9">
            <v>26313.601999999988</v>
          </cell>
          <cell r="G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238978966.12</v>
          </cell>
          <cell r="E10">
            <v>243007585.55000001</v>
          </cell>
          <cell r="F10">
            <v>25912.370000000003</v>
          </cell>
          <cell r="G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233561591.31999999</v>
          </cell>
          <cell r="E11">
            <v>233110479.49000001</v>
          </cell>
          <cell r="F11">
            <v>24373.820000000003</v>
          </cell>
          <cell r="G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211326924.53</v>
          </cell>
          <cell r="E12">
            <v>212395519.80000001</v>
          </cell>
          <cell r="F12">
            <v>21833.329999999998</v>
          </cell>
          <cell r="G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207836155.94999999</v>
          </cell>
          <cell r="E13">
            <v>206907685.43000001</v>
          </cell>
          <cell r="F13">
            <v>20926.049999999996</v>
          </cell>
          <cell r="G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192114660.12</v>
          </cell>
          <cell r="E14">
            <v>194616152.36000001</v>
          </cell>
          <cell r="F14">
            <v>20562.920000000006</v>
          </cell>
          <cell r="G14">
            <v>351.89</v>
          </cell>
        </row>
        <row r="15">
          <cell r="A15">
            <v>9</v>
          </cell>
          <cell r="C15">
            <v>247103.992</v>
          </cell>
          <cell r="D15">
            <v>2532305837.9799995</v>
          </cell>
          <cell r="E15">
            <v>2531305114.29</v>
          </cell>
          <cell r="F15">
            <v>243263.43199999997</v>
          </cell>
          <cell r="G15">
            <v>3840.56</v>
          </cell>
        </row>
        <row r="16">
          <cell r="A16" t="str">
            <v>10,000-19,999</v>
          </cell>
          <cell r="C16"/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187507561.00999999</v>
          </cell>
          <cell r="E17">
            <v>191462594.41999999</v>
          </cell>
          <cell r="F17">
            <v>19477.07</v>
          </cell>
          <cell r="G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188053318.69</v>
          </cell>
          <cell r="E18">
            <v>188156642.91999999</v>
          </cell>
          <cell r="F18">
            <v>19226.089999999997</v>
          </cell>
          <cell r="G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189740833.62</v>
          </cell>
          <cell r="E19">
            <v>191457336.65000001</v>
          </cell>
          <cell r="F19">
            <v>17924.850000000002</v>
          </cell>
          <cell r="G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191035866.80000001</v>
          </cell>
          <cell r="E20">
            <v>193602285.27000001</v>
          </cell>
          <cell r="F20">
            <v>17989.999999999996</v>
          </cell>
          <cell r="G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188309352.99000001</v>
          </cell>
          <cell r="E21">
            <v>186099044.88</v>
          </cell>
          <cell r="F21">
            <v>17760.189999999999</v>
          </cell>
          <cell r="G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160690554.69999999</v>
          </cell>
          <cell r="E22">
            <v>161562278.86000001</v>
          </cell>
          <cell r="F22">
            <v>17360.839999999997</v>
          </cell>
          <cell r="G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162366288.88999999</v>
          </cell>
          <cell r="E23">
            <v>165973646.90000001</v>
          </cell>
          <cell r="F23">
            <v>17301.780000000002</v>
          </cell>
          <cell r="G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147123430.28999999</v>
          </cell>
          <cell r="E24">
            <v>149195827</v>
          </cell>
          <cell r="F24">
            <v>16188.059999999998</v>
          </cell>
          <cell r="G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144340981.80000001</v>
          </cell>
          <cell r="E25">
            <v>149139808.96000001</v>
          </cell>
          <cell r="F25">
            <v>15440.29</v>
          </cell>
          <cell r="G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159605807.08000001</v>
          </cell>
          <cell r="E26">
            <v>156520370.91</v>
          </cell>
          <cell r="F26">
            <v>15257.580000000002</v>
          </cell>
          <cell r="G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145210983.12</v>
          </cell>
          <cell r="E27">
            <v>143472358.88</v>
          </cell>
          <cell r="F27">
            <v>14569.88</v>
          </cell>
          <cell r="G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143554644.47999999</v>
          </cell>
          <cell r="E28">
            <v>140570868.12</v>
          </cell>
          <cell r="F28">
            <v>14048.519999999997</v>
          </cell>
          <cell r="G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140007695.05000001</v>
          </cell>
          <cell r="E29">
            <v>140016041.40000001</v>
          </cell>
          <cell r="F29">
            <v>14031.399999999998</v>
          </cell>
          <cell r="G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127296396.44</v>
          </cell>
          <cell r="E30">
            <v>130290202.76000001</v>
          </cell>
          <cell r="F30">
            <v>13721.909999999998</v>
          </cell>
          <cell r="G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116675172.15000001</v>
          </cell>
          <cell r="E31">
            <v>116631787.02</v>
          </cell>
          <cell r="F31">
            <v>12487.289999999999</v>
          </cell>
          <cell r="G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113853780.03</v>
          </cell>
          <cell r="E32">
            <v>114555794.13</v>
          </cell>
          <cell r="F32">
            <v>12236.94</v>
          </cell>
          <cell r="G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131375071.42</v>
          </cell>
          <cell r="E33">
            <v>131152689.39</v>
          </cell>
          <cell r="F33">
            <v>11601.720000000001</v>
          </cell>
          <cell r="G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99052818.129999995</v>
          </cell>
          <cell r="E34">
            <v>101167852.88</v>
          </cell>
          <cell r="F34">
            <v>11099.599999999999</v>
          </cell>
          <cell r="G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112404137.59</v>
          </cell>
          <cell r="E35">
            <v>112542828.38</v>
          </cell>
          <cell r="F35">
            <v>10711.77</v>
          </cell>
          <cell r="G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110410939.95</v>
          </cell>
          <cell r="E36">
            <v>111099535.56</v>
          </cell>
          <cell r="F36">
            <v>10687.970000000001</v>
          </cell>
          <cell r="G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103464435.8</v>
          </cell>
          <cell r="E37">
            <v>104371686.27</v>
          </cell>
          <cell r="F37">
            <v>10503.32</v>
          </cell>
          <cell r="G37">
            <v>163.22</v>
          </cell>
        </row>
        <row r="38">
          <cell r="A38">
            <v>21</v>
          </cell>
          <cell r="C38">
            <v>315345.88999999996</v>
          </cell>
          <cell r="D38">
            <v>3062080070.0300007</v>
          </cell>
          <cell r="E38">
            <v>3079041481.5600004</v>
          </cell>
          <cell r="F38">
            <v>309627.07</v>
          </cell>
          <cell r="G38">
            <v>5718.8200000000006</v>
          </cell>
        </row>
        <row r="39">
          <cell r="A39" t="str">
            <v>5,000-9,999</v>
          </cell>
          <cell r="C39"/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90711291.879999995</v>
          </cell>
          <cell r="E40">
            <v>90152961.769999996</v>
          </cell>
          <cell r="F40">
            <v>9535.8399999999983</v>
          </cell>
          <cell r="G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88613703.739999995</v>
          </cell>
          <cell r="E41">
            <v>87918876.530000001</v>
          </cell>
          <cell r="F41">
            <v>9212.31</v>
          </cell>
          <cell r="G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83377702.129999995</v>
          </cell>
          <cell r="E42">
            <v>83643786.579999998</v>
          </cell>
          <cell r="F42">
            <v>9142.67</v>
          </cell>
          <cell r="G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86693904.769999996</v>
          </cell>
          <cell r="E43">
            <v>85984220.829999998</v>
          </cell>
          <cell r="F43">
            <v>8841.1600000000017</v>
          </cell>
          <cell r="G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82563074.489999995</v>
          </cell>
          <cell r="E44">
            <v>82002988.280000001</v>
          </cell>
          <cell r="F44">
            <v>8695.43</v>
          </cell>
          <cell r="G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86092852.409999996</v>
          </cell>
          <cell r="E45">
            <v>87660069.879999995</v>
          </cell>
          <cell r="F45">
            <v>8381.2000000000025</v>
          </cell>
          <cell r="G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79932566.769999996</v>
          </cell>
          <cell r="E46">
            <v>80420017.180000007</v>
          </cell>
          <cell r="F46">
            <v>8000.32</v>
          </cell>
          <cell r="G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71534251.170000002</v>
          </cell>
          <cell r="E47">
            <v>70700544.480000004</v>
          </cell>
          <cell r="F47">
            <v>7717.05</v>
          </cell>
          <cell r="G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73961689.769999996</v>
          </cell>
          <cell r="E48">
            <v>72568024.780000001</v>
          </cell>
          <cell r="F48">
            <v>7688.4299999999985</v>
          </cell>
          <cell r="G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73388523.909999996</v>
          </cell>
          <cell r="E49">
            <v>72219394.540000007</v>
          </cell>
          <cell r="F49">
            <v>7578.9600000000009</v>
          </cell>
          <cell r="G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67553903.819999993</v>
          </cell>
          <cell r="E50">
            <v>68366244.900000006</v>
          </cell>
          <cell r="F50">
            <v>7326.28</v>
          </cell>
          <cell r="G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74798982.049999997</v>
          </cell>
          <cell r="E51">
            <v>75405315.870000005</v>
          </cell>
          <cell r="F51">
            <v>7168.079999999999</v>
          </cell>
          <cell r="G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63646499.880000003</v>
          </cell>
          <cell r="E52">
            <v>63435507.200000003</v>
          </cell>
          <cell r="F52">
            <v>6986.43</v>
          </cell>
          <cell r="G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62696186.289999999</v>
          </cell>
          <cell r="E53">
            <v>64493289.530000001</v>
          </cell>
          <cell r="F53">
            <v>6402.8300000000008</v>
          </cell>
          <cell r="G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60499676.030000001</v>
          </cell>
          <cell r="E54">
            <v>60048036.549999997</v>
          </cell>
          <cell r="F54">
            <v>6419.3799999999992</v>
          </cell>
          <cell r="G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64362946.600000001</v>
          </cell>
          <cell r="E55">
            <v>65334070.969999999</v>
          </cell>
          <cell r="F55">
            <v>6298.1699999999992</v>
          </cell>
          <cell r="G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65782487.990000002</v>
          </cell>
          <cell r="E56">
            <v>65049056.189999998</v>
          </cell>
          <cell r="F56">
            <v>6203.26</v>
          </cell>
          <cell r="G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59494469.990000002</v>
          </cell>
          <cell r="E57">
            <v>61092447.649999999</v>
          </cell>
          <cell r="F57">
            <v>6025.9800000000005</v>
          </cell>
          <cell r="G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53721919.100000001</v>
          </cell>
          <cell r="E58">
            <v>54043294.549999997</v>
          </cell>
          <cell r="F58">
            <v>6071.7800000000007</v>
          </cell>
          <cell r="G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61477888.609999999</v>
          </cell>
          <cell r="E59">
            <v>61571350.640000001</v>
          </cell>
          <cell r="F59">
            <v>6021.6900000000005</v>
          </cell>
          <cell r="G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53503428.909999996</v>
          </cell>
          <cell r="E60">
            <v>53949116.100000001</v>
          </cell>
          <cell r="F60">
            <v>5961.8900000000012</v>
          </cell>
          <cell r="G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50758230.039999999</v>
          </cell>
          <cell r="E61">
            <v>51004425.619999997</v>
          </cell>
          <cell r="F61">
            <v>5401.5399999999981</v>
          </cell>
          <cell r="G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50443299.799999997</v>
          </cell>
          <cell r="E62">
            <v>51712166.409999996</v>
          </cell>
          <cell r="F62">
            <v>5373.5</v>
          </cell>
          <cell r="G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46342068.619999997</v>
          </cell>
          <cell r="E63">
            <v>48062549.810000002</v>
          </cell>
          <cell r="F63">
            <v>5155.6900000000014</v>
          </cell>
          <cell r="G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48870796.359999999</v>
          </cell>
          <cell r="E64">
            <v>48782032.719999999</v>
          </cell>
          <cell r="F64">
            <v>5219.5399999999991</v>
          </cell>
          <cell r="G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47903911.649999999</v>
          </cell>
          <cell r="E65">
            <v>47902952.060000002</v>
          </cell>
          <cell r="F65">
            <v>5160.869999999999</v>
          </cell>
          <cell r="G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51857729.969999999</v>
          </cell>
          <cell r="E66">
            <v>51518379.859999999</v>
          </cell>
          <cell r="F66">
            <v>4903.59</v>
          </cell>
          <cell r="G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48839993.75</v>
          </cell>
          <cell r="E67">
            <v>49467069.950000003</v>
          </cell>
          <cell r="F67">
            <v>4934.76</v>
          </cell>
          <cell r="G67">
            <v>85.44</v>
          </cell>
        </row>
        <row r="68">
          <cell r="A68">
            <v>28</v>
          </cell>
          <cell r="C68">
            <v>195151.93000000002</v>
          </cell>
          <cell r="D68">
            <v>1849423980.4999995</v>
          </cell>
          <cell r="E68">
            <v>1854508191.4299998</v>
          </cell>
          <cell r="F68">
            <v>191828.63000000006</v>
          </cell>
          <cell r="G68">
            <v>3323.2999999999997</v>
          </cell>
        </row>
        <row r="69">
          <cell r="A69" t="str">
            <v>3,000-4,999</v>
          </cell>
          <cell r="C69"/>
          <cell r="D69"/>
          <cell r="E69"/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41671796.210000001</v>
          </cell>
          <cell r="E70">
            <v>42469759.799999997</v>
          </cell>
          <cell r="F70">
            <v>4689.1500000000005</v>
          </cell>
          <cell r="G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45078087.840000004</v>
          </cell>
          <cell r="E71">
            <v>45749522.659999996</v>
          </cell>
          <cell r="F71">
            <v>4691.33</v>
          </cell>
          <cell r="G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29562285.489999998</v>
          </cell>
          <cell r="E72">
            <v>31473344.829999998</v>
          </cell>
          <cell r="F72">
            <v>4472.25</v>
          </cell>
          <cell r="G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43500025.369999997</v>
          </cell>
          <cell r="E73">
            <v>43230175.799999997</v>
          </cell>
          <cell r="F73">
            <v>4449.4000000000005</v>
          </cell>
          <cell r="G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43866691.93</v>
          </cell>
          <cell r="E74">
            <v>44249874.619999997</v>
          </cell>
          <cell r="F74">
            <v>4438.88</v>
          </cell>
          <cell r="G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41282880.43</v>
          </cell>
          <cell r="E75">
            <v>42097479.049999997</v>
          </cell>
          <cell r="F75">
            <v>4260.04</v>
          </cell>
          <cell r="G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43397579.359999999</v>
          </cell>
          <cell r="E76">
            <v>43378281.25</v>
          </cell>
          <cell r="F76">
            <v>4118.71</v>
          </cell>
          <cell r="G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41374165.520000003</v>
          </cell>
          <cell r="E77">
            <v>41967633.549999997</v>
          </cell>
          <cell r="F77">
            <v>3998.76</v>
          </cell>
          <cell r="G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39562137.030000001</v>
          </cell>
          <cell r="E78">
            <v>39803375.469999999</v>
          </cell>
          <cell r="F78">
            <v>4011.49</v>
          </cell>
          <cell r="G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40060252.030000001</v>
          </cell>
          <cell r="E79">
            <v>38790938.329999998</v>
          </cell>
          <cell r="F79">
            <v>3981.22</v>
          </cell>
          <cell r="G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34926042.82</v>
          </cell>
          <cell r="E80">
            <v>34857581.899999999</v>
          </cell>
          <cell r="F80">
            <v>3791.7</v>
          </cell>
          <cell r="G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37982269.490000002</v>
          </cell>
          <cell r="E81">
            <v>38292511.060000002</v>
          </cell>
          <cell r="F81">
            <v>3727.7100000000005</v>
          </cell>
          <cell r="G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36626655.399999999</v>
          </cell>
          <cell r="E82">
            <v>36448174.82</v>
          </cell>
          <cell r="F82">
            <v>3673.7299999999996</v>
          </cell>
          <cell r="G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36415463.450000003</v>
          </cell>
          <cell r="E83">
            <v>36971607.049999997</v>
          </cell>
          <cell r="F83">
            <v>3648.76</v>
          </cell>
          <cell r="G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36969388.770000003</v>
          </cell>
          <cell r="E84">
            <v>37194407.850000001</v>
          </cell>
          <cell r="F84">
            <v>3654.1600000000003</v>
          </cell>
          <cell r="G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36860516.539999999</v>
          </cell>
          <cell r="E85">
            <v>36958883.909999996</v>
          </cell>
          <cell r="F85">
            <v>3651.67</v>
          </cell>
          <cell r="G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34499466.969999999</v>
          </cell>
          <cell r="E86">
            <v>34916551.009999998</v>
          </cell>
          <cell r="F86">
            <v>3520.8</v>
          </cell>
          <cell r="G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34386999.579999998</v>
          </cell>
          <cell r="E87">
            <v>34129336.479999997</v>
          </cell>
          <cell r="F87">
            <v>3395.9</v>
          </cell>
          <cell r="G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32430332.98</v>
          </cell>
          <cell r="E88">
            <v>33290590.59</v>
          </cell>
          <cell r="F88">
            <v>3449.4300000000003</v>
          </cell>
          <cell r="G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32005803.800000001</v>
          </cell>
          <cell r="E89">
            <v>32676176.899999999</v>
          </cell>
          <cell r="F89">
            <v>3391.33</v>
          </cell>
          <cell r="G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32552126.280000001</v>
          </cell>
          <cell r="E90">
            <v>33155046.879999999</v>
          </cell>
          <cell r="F90">
            <v>3347.59</v>
          </cell>
          <cell r="G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30182424.379999999</v>
          </cell>
          <cell r="E91">
            <v>31046758.579999998</v>
          </cell>
          <cell r="F91">
            <v>3273.8999999999996</v>
          </cell>
          <cell r="G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35386364.240000002</v>
          </cell>
          <cell r="E92">
            <v>35708411.560000002</v>
          </cell>
          <cell r="F92">
            <v>3176.42</v>
          </cell>
          <cell r="G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29018824.559999999</v>
          </cell>
          <cell r="E93">
            <v>29225468.609999999</v>
          </cell>
          <cell r="F93">
            <v>3145.5900000000006</v>
          </cell>
          <cell r="G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21238659.100000001</v>
          </cell>
          <cell r="E94">
            <v>21822850.449999999</v>
          </cell>
          <cell r="F94">
            <v>3094.97</v>
          </cell>
          <cell r="G94">
            <v>21.66</v>
          </cell>
        </row>
        <row r="95">
          <cell r="A95">
            <v>25</v>
          </cell>
          <cell r="C95">
            <v>96612.079999999973</v>
          </cell>
          <cell r="D95">
            <v>910837239.56999981</v>
          </cell>
          <cell r="E95">
            <v>919904743.01000011</v>
          </cell>
          <cell r="F95">
            <v>95054.889999999985</v>
          </cell>
          <cell r="G95">
            <v>1557.1900000000003</v>
          </cell>
        </row>
        <row r="96">
          <cell r="A96" t="str">
            <v>2,000-2,999</v>
          </cell>
          <cell r="C96"/>
          <cell r="D96"/>
          <cell r="E96"/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29163464.890000001</v>
          </cell>
          <cell r="E97">
            <v>28343469.510000002</v>
          </cell>
          <cell r="F97">
            <v>2925.35</v>
          </cell>
          <cell r="G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28001384.440000001</v>
          </cell>
          <cell r="E98">
            <v>27631678.93</v>
          </cell>
          <cell r="F98">
            <v>2934.18</v>
          </cell>
          <cell r="G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31421410.109999999</v>
          </cell>
          <cell r="E99">
            <v>31881635.039999999</v>
          </cell>
          <cell r="F99">
            <v>2855.4799999999991</v>
          </cell>
          <cell r="G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27061760.309999999</v>
          </cell>
          <cell r="E100">
            <v>27070388.879999999</v>
          </cell>
          <cell r="F100">
            <v>2836.0899999999997</v>
          </cell>
          <cell r="G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26111664.48</v>
          </cell>
          <cell r="E101">
            <v>26513591.48</v>
          </cell>
          <cell r="F101">
            <v>2840.6200000000003</v>
          </cell>
          <cell r="G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28097578.890000001</v>
          </cell>
          <cell r="E102">
            <v>27604153.030000001</v>
          </cell>
          <cell r="F102">
            <v>2791.0400000000004</v>
          </cell>
          <cell r="G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25480298.760000002</v>
          </cell>
          <cell r="E103">
            <v>25098706.239999998</v>
          </cell>
          <cell r="F103">
            <v>2728.53</v>
          </cell>
          <cell r="G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24412219.620000001</v>
          </cell>
          <cell r="E104">
            <v>24342110.370000001</v>
          </cell>
          <cell r="F104">
            <v>2667.3</v>
          </cell>
          <cell r="G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27553099.789999999</v>
          </cell>
          <cell r="E105">
            <v>28343849.469999999</v>
          </cell>
          <cell r="F105">
            <v>2661.1500000000005</v>
          </cell>
          <cell r="G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28912031.960000001</v>
          </cell>
          <cell r="E106">
            <v>29193141.629999999</v>
          </cell>
          <cell r="F106">
            <v>2637.65</v>
          </cell>
          <cell r="G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26559217.870000001</v>
          </cell>
          <cell r="E107">
            <v>25891486.82</v>
          </cell>
          <cell r="F107">
            <v>2594.73</v>
          </cell>
          <cell r="G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25962870.300000001</v>
          </cell>
          <cell r="E108">
            <v>25564613.98</v>
          </cell>
          <cell r="F108">
            <v>2544.4499999999994</v>
          </cell>
          <cell r="G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21488648.280000001</v>
          </cell>
          <cell r="E109">
            <v>21976612.469999999</v>
          </cell>
          <cell r="F109">
            <v>2436.16</v>
          </cell>
          <cell r="G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21768535.010000002</v>
          </cell>
          <cell r="E110">
            <v>21294046.34</v>
          </cell>
          <cell r="F110">
            <v>2365.0800000000008</v>
          </cell>
          <cell r="G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20149584.559999999</v>
          </cell>
          <cell r="E111">
            <v>20381514.059999999</v>
          </cell>
          <cell r="F111">
            <v>2244.8100000000004</v>
          </cell>
          <cell r="G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16284598.289999999</v>
          </cell>
          <cell r="E112">
            <v>17721648.059999999</v>
          </cell>
          <cell r="F112">
            <v>2223.27</v>
          </cell>
          <cell r="G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21965590.039999999</v>
          </cell>
          <cell r="E113">
            <v>21359559.960000001</v>
          </cell>
          <cell r="F113">
            <v>2201.7600000000002</v>
          </cell>
          <cell r="G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20642670.390000001</v>
          </cell>
          <cell r="E114">
            <v>21487657.82</v>
          </cell>
          <cell r="F114">
            <v>2192.9299999999998</v>
          </cell>
          <cell r="G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21518462.359999999</v>
          </cell>
          <cell r="E115">
            <v>21545397.239999998</v>
          </cell>
          <cell r="F115">
            <v>2105.4599999999996</v>
          </cell>
          <cell r="G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19926081.890000001</v>
          </cell>
          <cell r="E116">
            <v>20111660.870000001</v>
          </cell>
          <cell r="F116">
            <v>2082.67</v>
          </cell>
          <cell r="G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21147397.239999998</v>
          </cell>
          <cell r="E117">
            <v>21633443.969999999</v>
          </cell>
          <cell r="F117">
            <v>2087.2400000000002</v>
          </cell>
          <cell r="G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21303214.5</v>
          </cell>
          <cell r="E118">
            <v>21074449.07</v>
          </cell>
          <cell r="F118">
            <v>2036.8399999999997</v>
          </cell>
          <cell r="G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19546317.07</v>
          </cell>
          <cell r="E119">
            <v>19532936.809999999</v>
          </cell>
          <cell r="F119">
            <v>2017.2000000000003</v>
          </cell>
          <cell r="G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19614345.280000001</v>
          </cell>
          <cell r="E120">
            <v>20306601.620000001</v>
          </cell>
          <cell r="F120">
            <v>2025.4500000000003</v>
          </cell>
          <cell r="G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18198831.489999998</v>
          </cell>
          <cell r="E121">
            <v>16906480.59</v>
          </cell>
          <cell r="F121">
            <v>2056.77</v>
          </cell>
          <cell r="G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19732922.739999998</v>
          </cell>
          <cell r="E122">
            <v>19391673.890000001</v>
          </cell>
          <cell r="F122">
            <v>1990.26</v>
          </cell>
          <cell r="G122">
            <v>32.56</v>
          </cell>
        </row>
        <row r="123">
          <cell r="A123">
            <v>26</v>
          </cell>
          <cell r="C123">
            <v>64131.509999999995</v>
          </cell>
          <cell r="D123">
            <v>612024200.56000006</v>
          </cell>
          <cell r="E123">
            <v>612202508.14999998</v>
          </cell>
          <cell r="F123">
            <v>63082.469999999979</v>
          </cell>
          <cell r="G123">
            <v>1049.04</v>
          </cell>
        </row>
        <row r="124">
          <cell r="A124" t="str">
            <v>1,000-1,999</v>
          </cell>
          <cell r="C124"/>
          <cell r="D124"/>
          <cell r="E124"/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19669230.550000001</v>
          </cell>
          <cell r="E125">
            <v>19168310.129999999</v>
          </cell>
          <cell r="F125">
            <v>1927.2200000000003</v>
          </cell>
          <cell r="G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18204434.969999999</v>
          </cell>
          <cell r="E126">
            <v>17799774.170000002</v>
          </cell>
          <cell r="F126">
            <v>1833.8899999999999</v>
          </cell>
          <cell r="G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20689552.800000001</v>
          </cell>
          <cell r="E127">
            <v>20540245.989999998</v>
          </cell>
          <cell r="F127">
            <v>1798.2400000000002</v>
          </cell>
          <cell r="G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17698530.27</v>
          </cell>
          <cell r="E128">
            <v>17669207.57</v>
          </cell>
          <cell r="F128">
            <v>1772.0499999999997</v>
          </cell>
          <cell r="G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18685986.02</v>
          </cell>
          <cell r="E129">
            <v>18460411.190000001</v>
          </cell>
          <cell r="F129">
            <v>1776.9499999999998</v>
          </cell>
          <cell r="G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15463694.460000001</v>
          </cell>
          <cell r="E130">
            <v>16244796.15</v>
          </cell>
          <cell r="F130">
            <v>1804.46</v>
          </cell>
          <cell r="G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17229372.98</v>
          </cell>
          <cell r="E131">
            <v>16998133.800000001</v>
          </cell>
          <cell r="F131">
            <v>1577.05</v>
          </cell>
          <cell r="G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14485469.220000001</v>
          </cell>
          <cell r="E132">
            <v>14911749.35</v>
          </cell>
          <cell r="F132">
            <v>1531.83</v>
          </cell>
          <cell r="G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16222989.83</v>
          </cell>
          <cell r="E133">
            <v>16308889.48</v>
          </cell>
          <cell r="F133">
            <v>1480.3100000000002</v>
          </cell>
          <cell r="G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12879325.01</v>
          </cell>
          <cell r="E134">
            <v>13129927.99</v>
          </cell>
          <cell r="F134">
            <v>1506.0999999999997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15986564.939999999</v>
          </cell>
          <cell r="E135">
            <v>16626895.960000001</v>
          </cell>
          <cell r="F135">
            <v>1471.61</v>
          </cell>
          <cell r="G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14122533.130000001</v>
          </cell>
          <cell r="E136">
            <v>13927081.18</v>
          </cell>
          <cell r="F136">
            <v>1474.4</v>
          </cell>
          <cell r="G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15832403.23</v>
          </cell>
          <cell r="E137">
            <v>15372745.710000001</v>
          </cell>
          <cell r="F137">
            <v>1464.4099999999999</v>
          </cell>
          <cell r="G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14483594.880000001</v>
          </cell>
          <cell r="E138">
            <v>15035682.710000001</v>
          </cell>
          <cell r="F138">
            <v>1449.89</v>
          </cell>
          <cell r="G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15323672.58</v>
          </cell>
          <cell r="E139">
            <v>15303019.880000001</v>
          </cell>
          <cell r="F139">
            <v>1443.6099999999997</v>
          </cell>
          <cell r="G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15414439.470000001</v>
          </cell>
          <cell r="E140">
            <v>15503817.77</v>
          </cell>
          <cell r="F140">
            <v>1430.3</v>
          </cell>
          <cell r="G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13242929.699999999</v>
          </cell>
          <cell r="E141">
            <v>13262412.630000001</v>
          </cell>
          <cell r="F141">
            <v>1411.47</v>
          </cell>
          <cell r="G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14795273.73</v>
          </cell>
          <cell r="E142">
            <v>14589772.77</v>
          </cell>
          <cell r="F142">
            <v>1411.68</v>
          </cell>
          <cell r="G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13805853.43</v>
          </cell>
          <cell r="E143">
            <v>13741325.949999999</v>
          </cell>
          <cell r="F143">
            <v>1381.26</v>
          </cell>
          <cell r="G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14601371.84</v>
          </cell>
          <cell r="E144">
            <v>14521385.68</v>
          </cell>
          <cell r="F144">
            <v>1343.33</v>
          </cell>
          <cell r="G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12483702.99</v>
          </cell>
          <cell r="E145">
            <v>12546176.76</v>
          </cell>
          <cell r="F145">
            <v>1327.1899999999998</v>
          </cell>
          <cell r="G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11724227.74</v>
          </cell>
          <cell r="E146">
            <v>11889327.17</v>
          </cell>
          <cell r="F146">
            <v>1256.98</v>
          </cell>
          <cell r="G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11872787.41</v>
          </cell>
          <cell r="E147">
            <v>11954479.58</v>
          </cell>
          <cell r="F147">
            <v>1253.8200000000002</v>
          </cell>
          <cell r="G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11481436.710000001</v>
          </cell>
          <cell r="E148">
            <v>10928321.57</v>
          </cell>
          <cell r="F148">
            <v>1245.54</v>
          </cell>
          <cell r="G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12940176.810000001</v>
          </cell>
          <cell r="E149">
            <v>12912817.4</v>
          </cell>
          <cell r="F149">
            <v>1230.53</v>
          </cell>
          <cell r="G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11758387.300000001</v>
          </cell>
          <cell r="E150">
            <v>12017322.51</v>
          </cell>
          <cell r="F150">
            <v>1220.3399999999999</v>
          </cell>
          <cell r="G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11284228.359999999</v>
          </cell>
          <cell r="E151">
            <v>11585206.34</v>
          </cell>
          <cell r="F151">
            <v>1209.5</v>
          </cell>
          <cell r="G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12478685.75</v>
          </cell>
          <cell r="E152">
            <v>12516063.289999999</v>
          </cell>
          <cell r="F152">
            <v>1224.52</v>
          </cell>
          <cell r="G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11680377.98</v>
          </cell>
          <cell r="E153">
            <v>11888804.09</v>
          </cell>
          <cell r="F153">
            <v>1130.1400000000001</v>
          </cell>
          <cell r="G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11023046.49</v>
          </cell>
          <cell r="E154">
            <v>11121680.68</v>
          </cell>
          <cell r="F154">
            <v>1088.5100000000002</v>
          </cell>
          <cell r="G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10752144.630000001</v>
          </cell>
          <cell r="E155">
            <v>10322122.220000001</v>
          </cell>
          <cell r="F155">
            <v>1060.02</v>
          </cell>
          <cell r="G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10525026.35</v>
          </cell>
          <cell r="E156">
            <v>10637208.109999999</v>
          </cell>
          <cell r="F156">
            <v>1012.9500000000002</v>
          </cell>
          <cell r="G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10658867.83</v>
          </cell>
          <cell r="E157">
            <v>10853052.890000001</v>
          </cell>
          <cell r="F157">
            <v>1009.97</v>
          </cell>
          <cell r="G157">
            <v>16.22</v>
          </cell>
        </row>
        <row r="158">
          <cell r="A158">
            <v>33</v>
          </cell>
          <cell r="C158">
            <v>47286.979999999996</v>
          </cell>
          <cell r="D158">
            <v>469500319.3900001</v>
          </cell>
          <cell r="E158">
            <v>470288168.66999996</v>
          </cell>
          <cell r="F158">
            <v>46560.069999999985</v>
          </cell>
          <cell r="G158">
            <v>726.90999999999985</v>
          </cell>
        </row>
        <row r="159">
          <cell r="A159" t="str">
            <v>500-999</v>
          </cell>
          <cell r="C159"/>
          <cell r="D159"/>
          <cell r="E159"/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9984008.5700000003</v>
          </cell>
          <cell r="E160">
            <v>9838354.3200000003</v>
          </cell>
          <cell r="F160">
            <v>955.09000000000015</v>
          </cell>
          <cell r="G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11929074.98</v>
          </cell>
          <cell r="E161">
            <v>12347507.189999999</v>
          </cell>
          <cell r="F161">
            <v>956.25000000000011</v>
          </cell>
          <cell r="G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11119790.6</v>
          </cell>
          <cell r="E162">
            <v>10345260.33</v>
          </cell>
          <cell r="F162">
            <v>965.70999999999992</v>
          </cell>
          <cell r="G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10682997.779999999</v>
          </cell>
          <cell r="E163">
            <v>10656018.529999999</v>
          </cell>
          <cell r="F163">
            <v>948.32999999999993</v>
          </cell>
          <cell r="G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9702986.0500000007</v>
          </cell>
          <cell r="E164">
            <v>9961138.3599999994</v>
          </cell>
          <cell r="F164">
            <v>915.39999999999986</v>
          </cell>
          <cell r="G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9195905.3699999992</v>
          </cell>
          <cell r="E165">
            <v>8855627.7200000007</v>
          </cell>
          <cell r="F165">
            <v>925.72</v>
          </cell>
          <cell r="G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8079520.3799999999</v>
          </cell>
          <cell r="E166">
            <v>7777188.4100000001</v>
          </cell>
          <cell r="F166">
            <v>927.79</v>
          </cell>
          <cell r="G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11637062.970000001</v>
          </cell>
          <cell r="E167">
            <v>10765853.289999999</v>
          </cell>
          <cell r="F167">
            <v>920.21000000000015</v>
          </cell>
          <cell r="G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9552626.1199999992</v>
          </cell>
          <cell r="E168">
            <v>9432894.1099999994</v>
          </cell>
          <cell r="F168">
            <v>893.23999999999978</v>
          </cell>
          <cell r="G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10526286.35</v>
          </cell>
          <cell r="E169">
            <v>10751323.789999999</v>
          </cell>
          <cell r="F169">
            <v>903.66000000000008</v>
          </cell>
          <cell r="G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9398350.5800000001</v>
          </cell>
          <cell r="E170">
            <v>9463398.0600000005</v>
          </cell>
          <cell r="F170">
            <v>889.62</v>
          </cell>
          <cell r="G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8186455.7000000002</v>
          </cell>
          <cell r="E171">
            <v>8220571.1600000001</v>
          </cell>
          <cell r="F171">
            <v>891.64</v>
          </cell>
          <cell r="G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8062078.4000000004</v>
          </cell>
          <cell r="E172">
            <v>8456591.5899999999</v>
          </cell>
          <cell r="F172">
            <v>889.04000000000008</v>
          </cell>
          <cell r="G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8588114.9100000001</v>
          </cell>
          <cell r="E173">
            <v>8709576.6500000004</v>
          </cell>
          <cell r="F173">
            <v>871.8</v>
          </cell>
          <cell r="G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8514361.6999999993</v>
          </cell>
          <cell r="E174">
            <v>8562042.1500000004</v>
          </cell>
          <cell r="F174">
            <v>824.93000000000006</v>
          </cell>
          <cell r="G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8361505.1500000004</v>
          </cell>
          <cell r="E175">
            <v>8366889.2400000002</v>
          </cell>
          <cell r="F175">
            <v>806.93000000000006</v>
          </cell>
          <cell r="G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8745549.5899999999</v>
          </cell>
          <cell r="E176">
            <v>8472326.0199999996</v>
          </cell>
          <cell r="F176">
            <v>792.92000000000007</v>
          </cell>
          <cell r="G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7781678.9199999999</v>
          </cell>
          <cell r="E177">
            <v>7796158.3300000001</v>
          </cell>
          <cell r="F177">
            <v>780.3</v>
          </cell>
          <cell r="G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7264197.9400000004</v>
          </cell>
          <cell r="E178">
            <v>7401049.4100000001</v>
          </cell>
          <cell r="F178">
            <v>781.7800000000002</v>
          </cell>
          <cell r="G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7657130.0499999998</v>
          </cell>
          <cell r="E179">
            <v>7777278.7800000003</v>
          </cell>
          <cell r="F179">
            <v>779.9799999999999</v>
          </cell>
          <cell r="G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7472452.3700000001</v>
          </cell>
          <cell r="E180">
            <v>7459164.1299999999</v>
          </cell>
          <cell r="F180">
            <v>774.00999999999988</v>
          </cell>
          <cell r="G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6913716.5700000003</v>
          </cell>
          <cell r="E181">
            <v>6783145.5199999996</v>
          </cell>
          <cell r="F181">
            <v>750.09</v>
          </cell>
          <cell r="G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8501305.8900000006</v>
          </cell>
          <cell r="E182">
            <v>8981705.4600000009</v>
          </cell>
          <cell r="F182">
            <v>730.38</v>
          </cell>
          <cell r="G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7927863.7800000003</v>
          </cell>
          <cell r="E183">
            <v>7765120.8300000001</v>
          </cell>
          <cell r="F183">
            <v>723.9799999999999</v>
          </cell>
          <cell r="G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7128749.4400000004</v>
          </cell>
          <cell r="E184">
            <v>7257457.9900000002</v>
          </cell>
          <cell r="F184">
            <v>684.55000000000018</v>
          </cell>
          <cell r="G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7741994.8600000003</v>
          </cell>
          <cell r="E185">
            <v>8222543.9199999999</v>
          </cell>
          <cell r="F185">
            <v>647.75</v>
          </cell>
          <cell r="G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7076984.4500000002</v>
          </cell>
          <cell r="E186">
            <v>6785211.9299999997</v>
          </cell>
          <cell r="F186">
            <v>665.03000000000009</v>
          </cell>
          <cell r="G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6586933.3799999999</v>
          </cell>
          <cell r="E187">
            <v>6659051.8399999999</v>
          </cell>
          <cell r="F187">
            <v>634.16000000000008</v>
          </cell>
          <cell r="G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7237257.3099999996</v>
          </cell>
          <cell r="E188">
            <v>7204709.2300000004</v>
          </cell>
          <cell r="F188">
            <v>628.38</v>
          </cell>
          <cell r="G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6592315.7599999998</v>
          </cell>
          <cell r="E189">
            <v>6535364.9800000004</v>
          </cell>
          <cell r="F189">
            <v>628.04999999999995</v>
          </cell>
          <cell r="G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6664440.9699999997</v>
          </cell>
          <cell r="E190">
            <v>6846255.5099999998</v>
          </cell>
          <cell r="F190">
            <v>615.78</v>
          </cell>
          <cell r="G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7417913.2599999998</v>
          </cell>
          <cell r="E191">
            <v>7475990.9199999999</v>
          </cell>
          <cell r="F191">
            <v>616.99</v>
          </cell>
          <cell r="G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8288450.7199999997</v>
          </cell>
          <cell r="E192">
            <v>8351040.7400000002</v>
          </cell>
          <cell r="F192">
            <v>619.63</v>
          </cell>
          <cell r="G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6505264.0800000001</v>
          </cell>
          <cell r="E193">
            <v>6863622.6900000004</v>
          </cell>
          <cell r="F193">
            <v>612.28</v>
          </cell>
          <cell r="G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6056070.5599999996</v>
          </cell>
          <cell r="E194">
            <v>6379625.7000000002</v>
          </cell>
          <cell r="F194">
            <v>595.69999999999993</v>
          </cell>
          <cell r="G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9230593.2799999993</v>
          </cell>
          <cell r="E195">
            <v>8503147.7300000004</v>
          </cell>
          <cell r="F195">
            <v>602.64</v>
          </cell>
          <cell r="G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5956520.96</v>
          </cell>
          <cell r="E196">
            <v>6110947.9900000002</v>
          </cell>
          <cell r="F196">
            <v>599.99999999999989</v>
          </cell>
          <cell r="G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6186844.79</v>
          </cell>
          <cell r="E197">
            <v>6145173.96</v>
          </cell>
          <cell r="F197">
            <v>580.41</v>
          </cell>
          <cell r="G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6263476.46</v>
          </cell>
          <cell r="E198">
            <v>6271998.8499999996</v>
          </cell>
          <cell r="F198">
            <v>579.13999999999987</v>
          </cell>
          <cell r="G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6084203.1699999999</v>
          </cell>
          <cell r="E199">
            <v>6023693.54</v>
          </cell>
          <cell r="F199">
            <v>570.13999999999987</v>
          </cell>
          <cell r="G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6532081.2699999996</v>
          </cell>
          <cell r="E200">
            <v>6548169.1500000004</v>
          </cell>
          <cell r="F200">
            <v>556.25000000000011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5353259.17</v>
          </cell>
          <cell r="E201">
            <v>5767911.7300000004</v>
          </cell>
          <cell r="F201">
            <v>550.4</v>
          </cell>
          <cell r="G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6001504.8600000003</v>
          </cell>
          <cell r="E202">
            <v>5933487.2000000002</v>
          </cell>
          <cell r="F202">
            <v>546.35</v>
          </cell>
          <cell r="G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4057382.84</v>
          </cell>
          <cell r="E203">
            <v>4261390.6900000004</v>
          </cell>
          <cell r="F203">
            <v>544.31999999999994</v>
          </cell>
          <cell r="G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5919259.2199999997</v>
          </cell>
          <cell r="E204">
            <v>6088840.8499999996</v>
          </cell>
          <cell r="F204">
            <v>538.30000000000007</v>
          </cell>
          <cell r="G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6426805.8499999996</v>
          </cell>
          <cell r="E205">
            <v>6802426.8099999996</v>
          </cell>
          <cell r="F205">
            <v>525.82000000000016</v>
          </cell>
          <cell r="G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6384587.46</v>
          </cell>
          <cell r="E206">
            <v>6356176.7699999996</v>
          </cell>
          <cell r="F206">
            <v>523.70000000000005</v>
          </cell>
          <cell r="G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6708054.4900000002</v>
          </cell>
          <cell r="E207">
            <v>6677320.3799999999</v>
          </cell>
          <cell r="F207">
            <v>492.5800000000001</v>
          </cell>
          <cell r="G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5876888.5499999998</v>
          </cell>
          <cell r="E208">
            <v>5769632.75</v>
          </cell>
          <cell r="F208">
            <v>518.67999999999995</v>
          </cell>
          <cell r="G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5230561.2699999996</v>
          </cell>
          <cell r="E209">
            <v>5267555.29</v>
          </cell>
          <cell r="F209">
            <v>513.1</v>
          </cell>
          <cell r="G209">
            <v>4.4400000000000004</v>
          </cell>
        </row>
        <row r="210">
          <cell r="A210">
            <v>50</v>
          </cell>
          <cell r="C210">
            <v>36261.83</v>
          </cell>
          <cell r="D210">
            <v>385293419.14999998</v>
          </cell>
          <cell r="E210">
            <v>386054932.5200001</v>
          </cell>
          <cell r="F210">
            <v>35788.929999999993</v>
          </cell>
          <cell r="G210">
            <v>472.9</v>
          </cell>
        </row>
        <row r="211">
          <cell r="A211" t="str">
            <v>100-499</v>
          </cell>
          <cell r="C211"/>
          <cell r="D211"/>
          <cell r="E211"/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5961776.7599999998</v>
          </cell>
          <cell r="E212">
            <v>5800377.8899999997</v>
          </cell>
          <cell r="F212">
            <v>443.67</v>
          </cell>
          <cell r="G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5590855.8700000001</v>
          </cell>
          <cell r="E213">
            <v>5788932.1399999997</v>
          </cell>
          <cell r="F213">
            <v>436.11</v>
          </cell>
          <cell r="G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7522117.3499999996</v>
          </cell>
          <cell r="E214">
            <v>7420071.9299999997</v>
          </cell>
          <cell r="F214">
            <v>430.90000000000009</v>
          </cell>
          <cell r="G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4170663.83</v>
          </cell>
          <cell r="E215">
            <v>4375500.9400000004</v>
          </cell>
          <cell r="F215">
            <v>412.45</v>
          </cell>
          <cell r="G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5017991.7300000004</v>
          </cell>
          <cell r="E216">
            <v>5220420.9000000004</v>
          </cell>
          <cell r="F216">
            <v>416.22999999999996</v>
          </cell>
          <cell r="G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4913171.3499999996</v>
          </cell>
          <cell r="E217">
            <v>4831387.17</v>
          </cell>
          <cell r="F217">
            <v>413.21999999999997</v>
          </cell>
          <cell r="G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5407610.3899999997</v>
          </cell>
          <cell r="E218">
            <v>5323624.53</v>
          </cell>
          <cell r="F218">
            <v>401.67999999999995</v>
          </cell>
          <cell r="G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4999702.5</v>
          </cell>
          <cell r="E219">
            <v>5027002.43</v>
          </cell>
          <cell r="F219">
            <v>393.72999999999996</v>
          </cell>
          <cell r="G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3920558.27</v>
          </cell>
          <cell r="E220">
            <v>3976395.5</v>
          </cell>
          <cell r="F220">
            <v>343.86</v>
          </cell>
          <cell r="G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4046305.76</v>
          </cell>
          <cell r="E221">
            <v>4181485.05</v>
          </cell>
          <cell r="F221">
            <v>340.29</v>
          </cell>
          <cell r="G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3863298.45</v>
          </cell>
          <cell r="E222">
            <v>3929653.8</v>
          </cell>
          <cell r="F222">
            <v>329.54999999999995</v>
          </cell>
          <cell r="G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4533760.6500000004</v>
          </cell>
          <cell r="E223">
            <v>4493338.5599999996</v>
          </cell>
          <cell r="F223">
            <v>318.53000000000003</v>
          </cell>
          <cell r="G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4037177.31</v>
          </cell>
          <cell r="E224">
            <v>4338790.8</v>
          </cell>
          <cell r="F224">
            <v>317.98999999999995</v>
          </cell>
          <cell r="G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3364016.14</v>
          </cell>
          <cell r="E225">
            <v>3222278.02</v>
          </cell>
          <cell r="F225">
            <v>317.24999999999994</v>
          </cell>
          <cell r="G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3974825.75</v>
          </cell>
          <cell r="E226">
            <v>4036422.54</v>
          </cell>
          <cell r="F226">
            <v>312.92</v>
          </cell>
          <cell r="G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4128816.49</v>
          </cell>
          <cell r="E227">
            <v>4110689.57</v>
          </cell>
          <cell r="F227">
            <v>289.37000000000006</v>
          </cell>
          <cell r="G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3584187.81</v>
          </cell>
          <cell r="E228">
            <v>3529669.29</v>
          </cell>
          <cell r="F228">
            <v>286.83</v>
          </cell>
          <cell r="G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3098245.52</v>
          </cell>
          <cell r="E229">
            <v>3135025.42</v>
          </cell>
          <cell r="F229">
            <v>286.76</v>
          </cell>
          <cell r="G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3259618.87</v>
          </cell>
          <cell r="E230">
            <v>3136365.57</v>
          </cell>
          <cell r="F230">
            <v>284.64</v>
          </cell>
          <cell r="G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4207157.3600000003</v>
          </cell>
          <cell r="E231">
            <v>4271474.29</v>
          </cell>
          <cell r="F231">
            <v>272.39999999999998</v>
          </cell>
          <cell r="G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3405502.26</v>
          </cell>
          <cell r="E232">
            <v>3491504.78</v>
          </cell>
          <cell r="F232">
            <v>285.91000000000003</v>
          </cell>
          <cell r="G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3619243.6</v>
          </cell>
          <cell r="E233">
            <v>3582622.06</v>
          </cell>
          <cell r="F233">
            <v>281.86999999999995</v>
          </cell>
          <cell r="G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3377411.08</v>
          </cell>
          <cell r="E234">
            <v>3260205.85</v>
          </cell>
          <cell r="F234">
            <v>266.55</v>
          </cell>
          <cell r="G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3959621.76</v>
          </cell>
          <cell r="E235">
            <v>4088158.75</v>
          </cell>
          <cell r="F235">
            <v>250.97999999999996</v>
          </cell>
          <cell r="G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3770739.26</v>
          </cell>
          <cell r="E236">
            <v>3859410.74</v>
          </cell>
          <cell r="F236">
            <v>266.13000000000005</v>
          </cell>
          <cell r="G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2911396.32</v>
          </cell>
          <cell r="E237">
            <v>3046824.08</v>
          </cell>
          <cell r="F237">
            <v>264.01</v>
          </cell>
          <cell r="G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3506825.73</v>
          </cell>
          <cell r="E238">
            <v>3586467.79</v>
          </cell>
          <cell r="F238">
            <v>263.09000000000003</v>
          </cell>
          <cell r="G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3259153.93</v>
          </cell>
          <cell r="E239">
            <v>3257877.15</v>
          </cell>
          <cell r="F239">
            <v>240.19</v>
          </cell>
          <cell r="G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3512074.21</v>
          </cell>
          <cell r="E240">
            <v>4134922.72</v>
          </cell>
          <cell r="F240">
            <v>222.96</v>
          </cell>
          <cell r="G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3685551.18</v>
          </cell>
          <cell r="E241">
            <v>3432241.65</v>
          </cell>
          <cell r="F241">
            <v>214.09</v>
          </cell>
          <cell r="G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3476862.9</v>
          </cell>
          <cell r="E242">
            <v>3603731.84</v>
          </cell>
          <cell r="F242">
            <v>212.15</v>
          </cell>
          <cell r="G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2710855.37</v>
          </cell>
          <cell r="E243">
            <v>2658320.15</v>
          </cell>
          <cell r="F243">
            <v>205.41000000000003</v>
          </cell>
          <cell r="G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1849059.96</v>
          </cell>
          <cell r="E244">
            <v>1662552.96</v>
          </cell>
          <cell r="F244">
            <v>204.09</v>
          </cell>
          <cell r="G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2614081.42</v>
          </cell>
          <cell r="E245">
            <v>2647586.9300000002</v>
          </cell>
          <cell r="F245">
            <v>206.56999999999996</v>
          </cell>
          <cell r="G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4083895.24</v>
          </cell>
          <cell r="E246">
            <v>3691686.46</v>
          </cell>
          <cell r="F246">
            <v>202.39</v>
          </cell>
          <cell r="G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2046769.7</v>
          </cell>
          <cell r="E247">
            <v>2014694.07</v>
          </cell>
          <cell r="F247">
            <v>203.45</v>
          </cell>
          <cell r="G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2739278.78</v>
          </cell>
          <cell r="E248">
            <v>3000481.43</v>
          </cell>
          <cell r="F248">
            <v>194.33999999999997</v>
          </cell>
          <cell r="G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3152816.39</v>
          </cell>
          <cell r="E249">
            <v>3157882.74</v>
          </cell>
          <cell r="F249">
            <v>194.77999999999997</v>
          </cell>
          <cell r="G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3316646.12</v>
          </cell>
          <cell r="E250">
            <v>3281707.82</v>
          </cell>
          <cell r="F250">
            <v>190.63</v>
          </cell>
          <cell r="G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2872357.22</v>
          </cell>
          <cell r="E251">
            <v>2807687.37</v>
          </cell>
          <cell r="F251">
            <v>188.51999999999995</v>
          </cell>
          <cell r="G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2164424.38</v>
          </cell>
          <cell r="E252">
            <v>2248599.46</v>
          </cell>
          <cell r="F252">
            <v>188.20000000000002</v>
          </cell>
          <cell r="G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2632648.67</v>
          </cell>
          <cell r="E253">
            <v>2517918</v>
          </cell>
          <cell r="F253">
            <v>181.63000000000002</v>
          </cell>
          <cell r="G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3987449.6</v>
          </cell>
          <cell r="E254">
            <v>3826263.1</v>
          </cell>
          <cell r="F254">
            <v>179.47</v>
          </cell>
          <cell r="G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2961014.77</v>
          </cell>
          <cell r="E255">
            <v>2919910.59</v>
          </cell>
          <cell r="F255">
            <v>182.04</v>
          </cell>
          <cell r="G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3108918.04</v>
          </cell>
          <cell r="E256">
            <v>3094047.7</v>
          </cell>
          <cell r="F256">
            <v>179.70000000000002</v>
          </cell>
          <cell r="G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1745430.77</v>
          </cell>
          <cell r="E257">
            <v>1648175.62</v>
          </cell>
          <cell r="F257">
            <v>177.85999999999999</v>
          </cell>
          <cell r="G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2891488.67</v>
          </cell>
          <cell r="E258">
            <v>2929866.36</v>
          </cell>
          <cell r="F258">
            <v>170.29</v>
          </cell>
          <cell r="G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1906336.05</v>
          </cell>
          <cell r="E259">
            <v>1918999.16</v>
          </cell>
          <cell r="F259">
            <v>170.45</v>
          </cell>
          <cell r="G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2364819.65</v>
          </cell>
          <cell r="E260">
            <v>2614172.89</v>
          </cell>
          <cell r="F260">
            <v>165.36</v>
          </cell>
          <cell r="G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2580594.02</v>
          </cell>
          <cell r="E261">
            <v>2637451.91</v>
          </cell>
          <cell r="F261">
            <v>161.85999999999999</v>
          </cell>
          <cell r="G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3079633.18</v>
          </cell>
          <cell r="E262">
            <v>3088854.48</v>
          </cell>
          <cell r="F262">
            <v>157.47999999999996</v>
          </cell>
          <cell r="G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2957702.34</v>
          </cell>
          <cell r="E263">
            <v>3180729.73</v>
          </cell>
          <cell r="F263">
            <v>139.1</v>
          </cell>
          <cell r="G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1530222.35</v>
          </cell>
          <cell r="E264">
            <v>1631968.48</v>
          </cell>
          <cell r="F264">
            <v>148.5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2634164.6800000002</v>
          </cell>
          <cell r="E265">
            <v>2570341.0099999998</v>
          </cell>
          <cell r="F265">
            <v>141.54</v>
          </cell>
          <cell r="G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2165136.0499999998</v>
          </cell>
          <cell r="E266">
            <v>1927522</v>
          </cell>
          <cell r="F266">
            <v>140.99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1828369.6</v>
          </cell>
          <cell r="E267">
            <v>1829346.59</v>
          </cell>
          <cell r="F267">
            <v>120.10000000000001</v>
          </cell>
          <cell r="G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2257843.4300000002</v>
          </cell>
          <cell r="E268">
            <v>2595115.65</v>
          </cell>
          <cell r="F268">
            <v>118.59999999999997</v>
          </cell>
          <cell r="G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2285192.7400000002</v>
          </cell>
          <cell r="E269">
            <v>2264160.08</v>
          </cell>
          <cell r="F269">
            <v>103.5</v>
          </cell>
          <cell r="G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2468214.61</v>
          </cell>
          <cell r="E270">
            <v>2410781.2599999998</v>
          </cell>
          <cell r="F270">
            <v>101.91000000000001</v>
          </cell>
          <cell r="G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1442467.97</v>
          </cell>
          <cell r="E271">
            <v>1375834.16</v>
          </cell>
          <cell r="F271">
            <v>102.15000000000002</v>
          </cell>
          <cell r="G271">
            <v>2.1100000000000003</v>
          </cell>
        </row>
        <row r="272">
          <cell r="A272">
            <v>60</v>
          </cell>
          <cell r="C272">
            <v>14824.55</v>
          </cell>
          <cell r="D272">
            <v>202464072.16000006</v>
          </cell>
          <cell r="E272">
            <v>203645531.91</v>
          </cell>
          <cell r="F272">
            <v>14637.220000000003</v>
          </cell>
          <cell r="G272">
            <v>187.32999999999998</v>
          </cell>
        </row>
        <row r="273">
          <cell r="A273" t="str">
            <v>Under 100</v>
          </cell>
          <cell r="C273"/>
          <cell r="D273"/>
          <cell r="E273"/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1731725.58</v>
          </cell>
          <cell r="E274">
            <v>1738495.34</v>
          </cell>
          <cell r="F274">
            <v>99.65</v>
          </cell>
          <cell r="G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2393449.4300000002</v>
          </cell>
          <cell r="E275">
            <v>2402380.86</v>
          </cell>
          <cell r="F275">
            <v>96.5</v>
          </cell>
          <cell r="G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2176894.9300000002</v>
          </cell>
          <cell r="E276">
            <v>2226908.5499999998</v>
          </cell>
          <cell r="F276">
            <v>95.58</v>
          </cell>
          <cell r="G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1900630.36</v>
          </cell>
          <cell r="E277">
            <v>1996546.25</v>
          </cell>
          <cell r="F277">
            <v>92.25</v>
          </cell>
          <cell r="G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2182636.38</v>
          </cell>
          <cell r="E278">
            <v>2110226.0699999998</v>
          </cell>
          <cell r="F278">
            <v>92.190000000000012</v>
          </cell>
          <cell r="G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1237871.83</v>
          </cell>
          <cell r="E279">
            <v>1280058.18</v>
          </cell>
          <cell r="F279">
            <v>83.800000000000011</v>
          </cell>
          <cell r="G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1873452.62</v>
          </cell>
          <cell r="E280">
            <v>2047276.28</v>
          </cell>
          <cell r="F280">
            <v>83.579999999999984</v>
          </cell>
          <cell r="G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2138698.69</v>
          </cell>
          <cell r="E281">
            <v>2187141.83</v>
          </cell>
          <cell r="F281">
            <v>83.61</v>
          </cell>
          <cell r="G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1893397.98</v>
          </cell>
          <cell r="E282">
            <v>1875036.4</v>
          </cell>
          <cell r="F282">
            <v>82.23</v>
          </cell>
          <cell r="G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2242561.2000000002</v>
          </cell>
          <cell r="E283">
            <v>2342738.9700000002</v>
          </cell>
          <cell r="F283">
            <v>80.12</v>
          </cell>
          <cell r="G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1053735.06</v>
          </cell>
          <cell r="E284">
            <v>1014944.29</v>
          </cell>
          <cell r="F284">
            <v>77.099999999999994</v>
          </cell>
          <cell r="G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2072847.31</v>
          </cell>
          <cell r="E285">
            <v>2131674.2599999998</v>
          </cell>
          <cell r="F285">
            <v>75.05</v>
          </cell>
          <cell r="G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773213.31</v>
          </cell>
          <cell r="E286">
            <v>796555.84</v>
          </cell>
          <cell r="F286">
            <v>76.75</v>
          </cell>
          <cell r="G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911759.59</v>
          </cell>
          <cell r="E287">
            <v>950461.1</v>
          </cell>
          <cell r="F287">
            <v>74.100000000000009</v>
          </cell>
          <cell r="G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799438.65</v>
          </cell>
          <cell r="E288">
            <v>873355.11</v>
          </cell>
          <cell r="F288">
            <v>74.399999999999991</v>
          </cell>
          <cell r="G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1842787.27</v>
          </cell>
          <cell r="E289">
            <v>1889394.94</v>
          </cell>
          <cell r="F289">
            <v>68.91</v>
          </cell>
          <cell r="G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1880092.79</v>
          </cell>
          <cell r="E290">
            <v>1983477.88</v>
          </cell>
          <cell r="F290">
            <v>66.97999999999999</v>
          </cell>
          <cell r="G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1929801.97</v>
          </cell>
          <cell r="E291">
            <v>1936900.48</v>
          </cell>
          <cell r="F291">
            <v>60.77000000000001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623216.73</v>
          </cell>
          <cell r="E292">
            <v>666545.15</v>
          </cell>
          <cell r="F292">
            <v>56.4</v>
          </cell>
          <cell r="G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1555920.07</v>
          </cell>
          <cell r="E293">
            <v>1548305.11</v>
          </cell>
          <cell r="F293">
            <v>54.38</v>
          </cell>
          <cell r="G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1837531.32</v>
          </cell>
          <cell r="E294">
            <v>1941923.7</v>
          </cell>
          <cell r="F294">
            <v>53</v>
          </cell>
          <cell r="G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576683.27</v>
          </cell>
          <cell r="E295">
            <v>547670.97</v>
          </cell>
          <cell r="F295">
            <v>45.400000000000006</v>
          </cell>
          <cell r="G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640430.39</v>
          </cell>
          <cell r="E296">
            <v>611046.93000000005</v>
          </cell>
          <cell r="F296">
            <v>41.440000000000005</v>
          </cell>
          <cell r="G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434566.04</v>
          </cell>
          <cell r="E297">
            <v>510518.25</v>
          </cell>
          <cell r="F297">
            <v>41.4</v>
          </cell>
          <cell r="G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557796.19999999995</v>
          </cell>
          <cell r="E298">
            <v>544364.25</v>
          </cell>
          <cell r="F298">
            <v>41.349999999999994</v>
          </cell>
          <cell r="G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870470.06</v>
          </cell>
          <cell r="E299">
            <v>907558.23</v>
          </cell>
          <cell r="F299">
            <v>35.950000000000003</v>
          </cell>
          <cell r="G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928466.43</v>
          </cell>
          <cell r="E300">
            <v>928125.42</v>
          </cell>
          <cell r="F300">
            <v>34.4</v>
          </cell>
          <cell r="G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1789622.04</v>
          </cell>
          <cell r="E301">
            <v>1979963.88</v>
          </cell>
          <cell r="F301">
            <v>34.1</v>
          </cell>
          <cell r="G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748869.97</v>
          </cell>
          <cell r="E302">
            <v>740044.36</v>
          </cell>
          <cell r="F302">
            <v>32</v>
          </cell>
          <cell r="G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708158.73</v>
          </cell>
          <cell r="E303">
            <v>702270.06</v>
          </cell>
          <cell r="F303">
            <v>31.599999999999998</v>
          </cell>
          <cell r="G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667811.41</v>
          </cell>
          <cell r="E304">
            <v>695118.18</v>
          </cell>
          <cell r="F304">
            <v>29.099999999999998</v>
          </cell>
          <cell r="G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452943.23</v>
          </cell>
          <cell r="E305">
            <v>455005.11</v>
          </cell>
          <cell r="F305">
            <v>28.299999999999997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478965.73</v>
          </cell>
          <cell r="E306">
            <v>473024.74</v>
          </cell>
          <cell r="F306">
            <v>26.9</v>
          </cell>
          <cell r="G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519649.05</v>
          </cell>
          <cell r="E307">
            <v>628458.68000000005</v>
          </cell>
          <cell r="F307">
            <v>26.6</v>
          </cell>
          <cell r="G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1069719.0900000001</v>
          </cell>
          <cell r="E308">
            <v>1153059.6599999999</v>
          </cell>
          <cell r="F308">
            <v>25.35</v>
          </cell>
          <cell r="G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937509.53</v>
          </cell>
          <cell r="E309">
            <v>879899.55</v>
          </cell>
          <cell r="F309">
            <v>19.400000000000002</v>
          </cell>
          <cell r="G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382641.26</v>
          </cell>
          <cell r="E310">
            <v>364455.75</v>
          </cell>
          <cell r="F310">
            <v>22.3</v>
          </cell>
          <cell r="G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631480.42000000004</v>
          </cell>
          <cell r="E311">
            <v>653285.91</v>
          </cell>
          <cell r="F311">
            <v>20.9</v>
          </cell>
          <cell r="G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395938.01</v>
          </cell>
          <cell r="E312">
            <v>407459.92</v>
          </cell>
          <cell r="F312">
            <v>19.850000000000001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574548.19999999995</v>
          </cell>
          <cell r="E313">
            <v>586816.52</v>
          </cell>
          <cell r="F313">
            <v>17.3</v>
          </cell>
          <cell r="G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204162.97</v>
          </cell>
          <cell r="E314">
            <v>297107.59999999998</v>
          </cell>
          <cell r="F314">
            <v>12.5</v>
          </cell>
          <cell r="G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426150.71</v>
          </cell>
          <cell r="E315">
            <v>376082.25</v>
          </cell>
          <cell r="F315">
            <v>11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342399.59</v>
          </cell>
          <cell r="E316">
            <v>284719.99</v>
          </cell>
          <cell r="F316">
            <v>7.1</v>
          </cell>
          <cell r="G316">
            <v>0</v>
          </cell>
        </row>
        <row r="317">
          <cell r="A317">
            <v>43</v>
          </cell>
          <cell r="C317">
            <v>2258.69</v>
          </cell>
          <cell r="D317">
            <v>49390645.399999984</v>
          </cell>
          <cell r="E317">
            <v>50666402.799999997</v>
          </cell>
          <cell r="F317">
            <v>2231.5900000000006</v>
          </cell>
          <cell r="G317">
            <v>27.100000000000005</v>
          </cell>
        </row>
      </sheetData>
      <sheetData sheetId="27"/>
      <sheetData sheetId="28"/>
      <sheetData sheetId="29"/>
      <sheetData sheetId="30"/>
      <sheetData sheetId="31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Q1339"/>
  <sheetViews>
    <sheetView tabSelected="1" zoomScaleNormal="100" zoomScaleSheetLayoutView="100" workbookViewId="0">
      <pane ySplit="5" topLeftCell="A6" activePane="bottomLeft" state="frozen"/>
      <selection pane="bottomLeft" activeCell="H9" sqref="H9"/>
    </sheetView>
  </sheetViews>
  <sheetFormatPr defaultColWidth="9.140625" defaultRowHeight="12" x14ac:dyDescent="0.2"/>
  <cols>
    <col min="1" max="1" width="6" style="81" hidden="1" customWidth="1"/>
    <col min="2" max="2" width="19.85546875" style="81" customWidth="1"/>
    <col min="3" max="3" width="12.42578125" style="102" hidden="1" customWidth="1"/>
    <col min="4" max="4" width="17" style="56" hidden="1" customWidth="1"/>
    <col min="5" max="5" width="16" style="56" hidden="1" customWidth="1"/>
    <col min="6" max="6" width="13.5703125" style="56" hidden="1" customWidth="1"/>
    <col min="7" max="7" width="6.42578125" style="56" hidden="1" customWidth="1"/>
    <col min="8" max="8" width="17.5703125" style="56" bestFit="1" customWidth="1"/>
    <col min="9" max="9" width="6.42578125" style="107" hidden="1" customWidth="1"/>
    <col min="10" max="10" width="10.5703125" style="126" hidden="1" customWidth="1"/>
    <col min="11" max="11" width="4.7109375" style="126" hidden="1" customWidth="1"/>
    <col min="12" max="12" width="7.5703125" style="126" hidden="1" customWidth="1"/>
    <col min="13" max="14" width="4.7109375" style="126" hidden="1" customWidth="1"/>
    <col min="15" max="15" width="10" style="126" hidden="1" customWidth="1"/>
    <col min="16" max="16" width="8.5703125" style="126" hidden="1" customWidth="1"/>
    <col min="17" max="17" width="12.42578125" style="58" bestFit="1" customWidth="1"/>
    <col min="18" max="18" width="6.42578125" style="139" hidden="1" customWidth="1"/>
    <col min="19" max="19" width="10.5703125" style="58" hidden="1" customWidth="1"/>
    <col min="20" max="20" width="13.5703125" style="16" hidden="1" customWidth="1"/>
    <col min="21" max="21" width="12.42578125" style="16" hidden="1" customWidth="1"/>
    <col min="22" max="22" width="14.5703125" style="16" hidden="1" customWidth="1"/>
    <col min="23" max="23" width="7.5703125" style="16" hidden="1" customWidth="1"/>
    <col min="24" max="24" width="10" style="16" hidden="1" customWidth="1"/>
    <col min="25" max="25" width="11" style="16" hidden="1" customWidth="1"/>
    <col min="26" max="26" width="13.5703125" style="16" bestFit="1" customWidth="1"/>
    <col min="27" max="27" width="6.42578125" style="140" hidden="1" customWidth="1"/>
    <col min="28" max="28" width="10.5703125" style="126" hidden="1" customWidth="1"/>
    <col min="29" max="29" width="13.5703125" style="16" hidden="1" customWidth="1"/>
    <col min="30" max="30" width="12.42578125" style="16" hidden="1" customWidth="1"/>
    <col min="31" max="31" width="11" style="16" hidden="1" customWidth="1"/>
    <col min="32" max="32" width="9" style="16" hidden="1" customWidth="1"/>
    <col min="33" max="33" width="13.5703125" style="16" bestFit="1" customWidth="1"/>
    <col min="34" max="34" width="6.42578125" style="140" hidden="1" customWidth="1"/>
    <col min="35" max="35" width="10.5703125" style="126" hidden="1" customWidth="1"/>
    <col min="36" max="36" width="13.5703125" style="16" hidden="1" customWidth="1"/>
    <col min="37" max="37" width="8.5703125" style="16" hidden="1" customWidth="1"/>
    <col min="38" max="38" width="12" style="16" bestFit="1" customWidth="1"/>
    <col min="39" max="39" width="6.42578125" style="140" hidden="1" customWidth="1"/>
    <col min="40" max="40" width="11.7109375" style="141" hidden="1" customWidth="1"/>
    <col min="41" max="41" width="13.5703125" style="16" hidden="1" customWidth="1"/>
    <col min="42" max="42" width="12.42578125" style="16" hidden="1" customWidth="1"/>
    <col min="43" max="43" width="11" style="16" hidden="1" customWidth="1"/>
    <col min="44" max="44" width="4.7109375" style="16" hidden="1" customWidth="1"/>
    <col min="45" max="45" width="13.5703125" style="16" hidden="1" customWidth="1"/>
    <col min="46" max="46" width="11" style="16" hidden="1" customWidth="1"/>
    <col min="47" max="47" width="10" style="16" hidden="1" customWidth="1"/>
    <col min="48" max="48" width="12.42578125" style="16" hidden="1" customWidth="1"/>
    <col min="49" max="49" width="10" style="16" hidden="1" customWidth="1"/>
    <col min="50" max="50" width="11" style="16" hidden="1" customWidth="1"/>
    <col min="51" max="51" width="10" style="16" hidden="1" customWidth="1"/>
    <col min="52" max="52" width="11" style="16" hidden="1" customWidth="1"/>
    <col min="53" max="53" width="12.42578125" style="16" hidden="1" customWidth="1"/>
    <col min="54" max="54" width="10" style="16" hidden="1" customWidth="1"/>
    <col min="55" max="56" width="11" style="16" hidden="1" customWidth="1"/>
    <col min="57" max="57" width="13.5703125" style="16" bestFit="1" customWidth="1"/>
    <col min="58" max="58" width="6.42578125" style="140" hidden="1" customWidth="1"/>
    <col min="59" max="59" width="10.5703125" style="126" hidden="1" customWidth="1"/>
    <col min="60" max="60" width="11" style="16" hidden="1" customWidth="1"/>
    <col min="61" max="61" width="10" style="16" hidden="1" customWidth="1"/>
    <col min="62" max="62" width="11" style="16" hidden="1" customWidth="1"/>
    <col min="63" max="63" width="9" style="16" hidden="1" customWidth="1"/>
    <col min="64" max="64" width="11" style="16" hidden="1" customWidth="1"/>
    <col min="65" max="65" width="8.5703125" style="16" hidden="1" customWidth="1"/>
    <col min="66" max="66" width="12.42578125" style="16" hidden="1" customWidth="1"/>
    <col min="67" max="67" width="12.42578125" style="16" bestFit="1" customWidth="1"/>
    <col min="68" max="68" width="6.42578125" style="140" hidden="1" customWidth="1"/>
    <col min="69" max="69" width="10.5703125" style="126" hidden="1" customWidth="1"/>
    <col min="70" max="72" width="11" style="16" hidden="1" customWidth="1"/>
    <col min="73" max="73" width="12.42578125" style="16" hidden="1" customWidth="1"/>
    <col min="74" max="74" width="12.42578125" style="16" bestFit="1" customWidth="1"/>
    <col min="75" max="75" width="6.42578125" style="140" hidden="1" customWidth="1"/>
    <col min="76" max="76" width="10.5703125" style="126" hidden="1" customWidth="1"/>
    <col min="77" max="77" width="13.5703125" style="16" bestFit="1" customWidth="1"/>
    <col min="78" max="78" width="6.42578125" style="140" hidden="1" customWidth="1"/>
    <col min="79" max="79" width="10.5703125" style="126" hidden="1" customWidth="1"/>
    <col min="80" max="80" width="14.5703125" style="16" bestFit="1" customWidth="1"/>
    <col min="81" max="81" width="6.42578125" style="140" hidden="1" customWidth="1"/>
    <col min="82" max="82" width="10.5703125" style="126" hidden="1" customWidth="1"/>
    <col min="83" max="83" width="13.140625" style="16" bestFit="1" customWidth="1"/>
    <col min="84" max="84" width="6.42578125" style="107" hidden="1" customWidth="1"/>
    <col min="85" max="85" width="11.5703125" style="126" hidden="1" customWidth="1"/>
    <col min="86" max="87" width="9.140625" style="16"/>
    <col min="88" max="88" width="3.5703125" style="16" bestFit="1" customWidth="1"/>
    <col min="89" max="89" width="6.5703125" style="16" bestFit="1" customWidth="1"/>
    <col min="90" max="90" width="3.5703125" style="16" bestFit="1" customWidth="1"/>
    <col min="91" max="91" width="6.5703125" style="16" bestFit="1" customWidth="1"/>
    <col min="92" max="92" width="3.5703125" style="16" bestFit="1" customWidth="1"/>
    <col min="93" max="93" width="6.5703125" style="16" bestFit="1" customWidth="1"/>
    <col min="94" max="16384" width="9.140625" style="16"/>
  </cols>
  <sheetData>
    <row r="1" spans="1:146" x14ac:dyDescent="0.2">
      <c r="A1" s="1" t="s">
        <v>0</v>
      </c>
      <c r="B1" s="2"/>
      <c r="C1" s="3" t="s">
        <v>0</v>
      </c>
      <c r="D1" s="3" t="s">
        <v>0</v>
      </c>
      <c r="E1" s="4" t="s">
        <v>0</v>
      </c>
      <c r="F1" s="4" t="s">
        <v>0</v>
      </c>
      <c r="G1" s="4" t="s">
        <v>0</v>
      </c>
      <c r="H1" s="5" t="s">
        <v>1</v>
      </c>
      <c r="I1" s="6" t="s">
        <v>1</v>
      </c>
      <c r="J1" s="7"/>
      <c r="K1" s="3" t="s">
        <v>0</v>
      </c>
      <c r="L1" s="3" t="s">
        <v>0</v>
      </c>
      <c r="M1" s="3" t="s">
        <v>0</v>
      </c>
      <c r="N1" s="3" t="s">
        <v>0</v>
      </c>
      <c r="O1" s="3" t="s">
        <v>0</v>
      </c>
      <c r="P1" s="3" t="s">
        <v>0</v>
      </c>
      <c r="Q1" s="8" t="s">
        <v>2</v>
      </c>
      <c r="R1" s="9" t="s">
        <v>2</v>
      </c>
      <c r="S1" s="7"/>
      <c r="T1" s="3" t="s">
        <v>0</v>
      </c>
      <c r="U1" s="3" t="s">
        <v>0</v>
      </c>
      <c r="V1" s="3" t="s">
        <v>0</v>
      </c>
      <c r="W1" s="3" t="s">
        <v>0</v>
      </c>
      <c r="X1" s="3" t="s">
        <v>0</v>
      </c>
      <c r="Y1" s="3" t="s">
        <v>0</v>
      </c>
      <c r="Z1" s="10" t="s">
        <v>3</v>
      </c>
      <c r="AA1" s="9" t="s">
        <v>3</v>
      </c>
      <c r="AB1" s="11"/>
      <c r="AC1" s="3" t="s">
        <v>0</v>
      </c>
      <c r="AD1" s="3" t="s">
        <v>0</v>
      </c>
      <c r="AE1" s="3" t="s">
        <v>0</v>
      </c>
      <c r="AF1" s="3" t="s">
        <v>0</v>
      </c>
      <c r="AG1" s="12" t="s">
        <v>4</v>
      </c>
      <c r="AH1" s="9" t="s">
        <v>4</v>
      </c>
      <c r="AI1" s="13"/>
      <c r="AJ1" s="3" t="s">
        <v>0</v>
      </c>
      <c r="AK1" s="3" t="s">
        <v>0</v>
      </c>
      <c r="AL1" s="12" t="s">
        <v>5</v>
      </c>
      <c r="AM1" s="9" t="s">
        <v>5</v>
      </c>
      <c r="AN1" s="14"/>
      <c r="AO1" s="3" t="s">
        <v>0</v>
      </c>
      <c r="AP1" s="3" t="s">
        <v>0</v>
      </c>
      <c r="AQ1" s="3" t="s">
        <v>0</v>
      </c>
      <c r="AR1" s="3" t="s">
        <v>0</v>
      </c>
      <c r="AS1" s="3" t="s">
        <v>0</v>
      </c>
      <c r="AT1" s="3" t="s">
        <v>0</v>
      </c>
      <c r="AU1" s="3" t="s">
        <v>0</v>
      </c>
      <c r="AV1" s="3" t="s">
        <v>0</v>
      </c>
      <c r="AW1" s="3" t="s">
        <v>0</v>
      </c>
      <c r="AX1" s="3" t="s">
        <v>0</v>
      </c>
      <c r="AY1" s="3" t="s">
        <v>0</v>
      </c>
      <c r="AZ1" s="3" t="s">
        <v>0</v>
      </c>
      <c r="BA1" s="3" t="s">
        <v>0</v>
      </c>
      <c r="BB1" s="3" t="s">
        <v>0</v>
      </c>
      <c r="BC1" s="3" t="s">
        <v>0</v>
      </c>
      <c r="BD1" s="3" t="s">
        <v>0</v>
      </c>
      <c r="BE1" s="12" t="s">
        <v>6</v>
      </c>
      <c r="BF1" s="9" t="s">
        <v>6</v>
      </c>
      <c r="BG1" s="13"/>
      <c r="BH1" s="3" t="s">
        <v>0</v>
      </c>
      <c r="BI1" s="3" t="s">
        <v>0</v>
      </c>
      <c r="BJ1" s="3" t="s">
        <v>0</v>
      </c>
      <c r="BK1" s="3" t="s">
        <v>0</v>
      </c>
      <c r="BL1" s="3" t="s">
        <v>0</v>
      </c>
      <c r="BM1" s="3" t="s">
        <v>0</v>
      </c>
      <c r="BN1" s="3" t="s">
        <v>0</v>
      </c>
      <c r="BO1" s="12" t="s">
        <v>7</v>
      </c>
      <c r="BP1" s="9" t="s">
        <v>7</v>
      </c>
      <c r="BQ1" s="13"/>
      <c r="BR1" s="3" t="s">
        <v>0</v>
      </c>
      <c r="BS1" s="3" t="s">
        <v>0</v>
      </c>
      <c r="BT1" s="3" t="s">
        <v>0</v>
      </c>
      <c r="BU1" s="3" t="s">
        <v>0</v>
      </c>
      <c r="BV1" s="12" t="s">
        <v>8</v>
      </c>
      <c r="BW1" s="9" t="s">
        <v>8</v>
      </c>
      <c r="BX1" s="11"/>
      <c r="BY1" s="12" t="s">
        <v>9</v>
      </c>
      <c r="BZ1" s="9" t="s">
        <v>9</v>
      </c>
      <c r="CA1" s="11"/>
      <c r="CB1" s="12" t="s">
        <v>10</v>
      </c>
      <c r="CC1" s="9" t="s">
        <v>10</v>
      </c>
      <c r="CD1" s="13"/>
      <c r="CE1" s="12" t="s">
        <v>11</v>
      </c>
      <c r="CF1" s="15" t="s">
        <v>11</v>
      </c>
      <c r="CG1" s="13"/>
    </row>
    <row r="2" spans="1:146" ht="12.75" x14ac:dyDescent="0.2">
      <c r="A2" s="17"/>
      <c r="B2" s="18"/>
      <c r="C2" s="19" t="s">
        <v>12</v>
      </c>
      <c r="D2" s="20" t="s">
        <v>13</v>
      </c>
      <c r="E2" s="21" t="s">
        <v>14</v>
      </c>
      <c r="F2" s="21"/>
      <c r="G2" s="21"/>
      <c r="H2" s="22" t="s">
        <v>15</v>
      </c>
      <c r="I2" s="23" t="s">
        <v>16</v>
      </c>
      <c r="J2" s="24"/>
      <c r="K2" s="25">
        <v>11</v>
      </c>
      <c r="L2" s="25">
        <v>12</v>
      </c>
      <c r="M2" s="25">
        <v>13</v>
      </c>
      <c r="N2" s="25">
        <v>14</v>
      </c>
      <c r="O2" s="25">
        <v>18</v>
      </c>
      <c r="P2" s="25">
        <v>19</v>
      </c>
      <c r="Q2" s="26" t="s">
        <v>17</v>
      </c>
      <c r="R2" s="27" t="s">
        <v>17</v>
      </c>
      <c r="S2" s="24"/>
      <c r="T2" s="28">
        <v>21</v>
      </c>
      <c r="U2" s="28">
        <v>22</v>
      </c>
      <c r="V2" s="28">
        <v>24</v>
      </c>
      <c r="W2" s="28">
        <v>25</v>
      </c>
      <c r="X2" s="28">
        <v>26</v>
      </c>
      <c r="Y2" s="28">
        <v>29</v>
      </c>
      <c r="Z2" s="29" t="s">
        <v>15</v>
      </c>
      <c r="AA2" s="27" t="s">
        <v>15</v>
      </c>
      <c r="AB2" s="30"/>
      <c r="AC2" s="28">
        <v>31</v>
      </c>
      <c r="AD2" s="28">
        <v>34</v>
      </c>
      <c r="AE2" s="28">
        <v>38</v>
      </c>
      <c r="AF2" s="28">
        <v>39</v>
      </c>
      <c r="AG2" s="31" t="s">
        <v>15</v>
      </c>
      <c r="AH2" s="27" t="s">
        <v>15</v>
      </c>
      <c r="AI2" s="30"/>
      <c r="AJ2" s="28">
        <v>45</v>
      </c>
      <c r="AK2" s="28">
        <v>46</v>
      </c>
      <c r="AL2" s="31" t="s">
        <v>18</v>
      </c>
      <c r="AM2" s="27" t="s">
        <v>18</v>
      </c>
      <c r="AN2" s="32"/>
      <c r="AO2" s="33">
        <v>51</v>
      </c>
      <c r="AP2" s="34">
        <v>52</v>
      </c>
      <c r="AQ2" s="34">
        <v>53</v>
      </c>
      <c r="AR2" s="34">
        <v>54</v>
      </c>
      <c r="AS2" s="34">
        <v>55</v>
      </c>
      <c r="AT2" s="34">
        <v>56</v>
      </c>
      <c r="AU2" s="34">
        <v>57</v>
      </c>
      <c r="AV2" s="34">
        <v>58</v>
      </c>
      <c r="AW2" s="34">
        <v>59</v>
      </c>
      <c r="AX2" s="34">
        <v>61</v>
      </c>
      <c r="AY2" s="34">
        <v>62</v>
      </c>
      <c r="AZ2" s="34">
        <v>64</v>
      </c>
      <c r="BA2" s="34">
        <v>65</v>
      </c>
      <c r="BB2" s="34">
        <v>67</v>
      </c>
      <c r="BC2" s="34">
        <v>68</v>
      </c>
      <c r="BD2" s="34">
        <v>69</v>
      </c>
      <c r="BE2" s="31" t="s">
        <v>15</v>
      </c>
      <c r="BF2" s="27" t="s">
        <v>15</v>
      </c>
      <c r="BG2" s="30"/>
      <c r="BH2" s="35">
        <v>71</v>
      </c>
      <c r="BI2" s="35">
        <v>73</v>
      </c>
      <c r="BJ2" s="35">
        <v>74</v>
      </c>
      <c r="BK2" s="36">
        <v>75</v>
      </c>
      <c r="BL2" s="35">
        <v>76</v>
      </c>
      <c r="BM2" s="35">
        <v>78</v>
      </c>
      <c r="BN2" s="35">
        <v>79</v>
      </c>
      <c r="BO2" s="31" t="s">
        <v>19</v>
      </c>
      <c r="BP2" s="27" t="s">
        <v>19</v>
      </c>
      <c r="BQ2" s="30"/>
      <c r="BR2" s="34">
        <v>81</v>
      </c>
      <c r="BS2" s="34">
        <v>86</v>
      </c>
      <c r="BT2" s="34">
        <v>88</v>
      </c>
      <c r="BU2" s="34">
        <v>89</v>
      </c>
      <c r="BV2" s="31" t="s">
        <v>20</v>
      </c>
      <c r="BW2" s="27" t="s">
        <v>20</v>
      </c>
      <c r="BX2" s="37"/>
      <c r="BY2" s="31" t="s">
        <v>21</v>
      </c>
      <c r="BZ2" s="27" t="s">
        <v>21</v>
      </c>
      <c r="CA2" s="37"/>
      <c r="CB2" s="31" t="s">
        <v>20</v>
      </c>
      <c r="CC2" s="27" t="s">
        <v>20</v>
      </c>
      <c r="CD2" s="30"/>
      <c r="CE2" s="31" t="s">
        <v>22</v>
      </c>
      <c r="CF2" s="38" t="s">
        <v>22</v>
      </c>
      <c r="CG2" s="30"/>
    </row>
    <row r="3" spans="1:146" ht="36" x14ac:dyDescent="0.2">
      <c r="A3" s="17"/>
      <c r="B3" s="39" t="s">
        <v>23</v>
      </c>
      <c r="C3" s="40" t="s">
        <v>24</v>
      </c>
      <c r="D3" s="41" t="s">
        <v>25</v>
      </c>
      <c r="E3" s="42" t="s">
        <v>26</v>
      </c>
      <c r="F3" s="42" t="s">
        <v>27</v>
      </c>
      <c r="G3" s="42" t="s">
        <v>28</v>
      </c>
      <c r="H3" s="43" t="s">
        <v>29</v>
      </c>
      <c r="I3" s="44" t="s">
        <v>30</v>
      </c>
      <c r="J3" s="45" t="s">
        <v>31</v>
      </c>
      <c r="K3" s="46"/>
      <c r="L3" s="46"/>
      <c r="M3" s="46"/>
      <c r="N3" s="46"/>
      <c r="O3" s="46"/>
      <c r="P3" s="46"/>
      <c r="Q3" s="47" t="s">
        <v>32</v>
      </c>
      <c r="R3" s="48" t="s">
        <v>30</v>
      </c>
      <c r="S3" s="45" t="s">
        <v>31</v>
      </c>
      <c r="Z3" s="49" t="s">
        <v>33</v>
      </c>
      <c r="AA3" s="48" t="s">
        <v>30</v>
      </c>
      <c r="AB3" s="45" t="s">
        <v>31</v>
      </c>
      <c r="AG3" s="49" t="s">
        <v>34</v>
      </c>
      <c r="AH3" s="48" t="s">
        <v>30</v>
      </c>
      <c r="AI3" s="45" t="s">
        <v>31</v>
      </c>
      <c r="AL3" s="49" t="s">
        <v>35</v>
      </c>
      <c r="AM3" s="48" t="s">
        <v>30</v>
      </c>
      <c r="AN3" s="50" t="s">
        <v>31</v>
      </c>
      <c r="BE3" s="49" t="s">
        <v>36</v>
      </c>
      <c r="BF3" s="48" t="s">
        <v>30</v>
      </c>
      <c r="BG3" s="45" t="s">
        <v>31</v>
      </c>
      <c r="BO3" s="49" t="s">
        <v>37</v>
      </c>
      <c r="BP3" s="48" t="s">
        <v>30</v>
      </c>
      <c r="BQ3" s="45" t="s">
        <v>31</v>
      </c>
      <c r="BV3" s="49" t="s">
        <v>38</v>
      </c>
      <c r="BW3" s="48" t="s">
        <v>30</v>
      </c>
      <c r="BX3" s="45" t="s">
        <v>31</v>
      </c>
      <c r="BY3" s="51" t="s">
        <v>39</v>
      </c>
      <c r="BZ3" s="48" t="s">
        <v>30</v>
      </c>
      <c r="CA3" s="45" t="s">
        <v>31</v>
      </c>
      <c r="CB3" s="51" t="s">
        <v>40</v>
      </c>
      <c r="CC3" s="48" t="s">
        <v>30</v>
      </c>
      <c r="CD3" s="45" t="s">
        <v>31</v>
      </c>
      <c r="CE3" s="51" t="s">
        <v>41</v>
      </c>
      <c r="CF3" s="52" t="s">
        <v>30</v>
      </c>
      <c r="CG3" s="45" t="s">
        <v>31</v>
      </c>
    </row>
    <row r="4" spans="1:146" s="61" customFormat="1" ht="4.5" customHeight="1" x14ac:dyDescent="0.2">
      <c r="A4" s="17"/>
      <c r="B4" s="53"/>
      <c r="C4" s="54"/>
      <c r="D4" s="55"/>
      <c r="E4" s="56"/>
      <c r="F4" s="56"/>
      <c r="G4" s="56"/>
      <c r="H4" s="143"/>
      <c r="I4" s="57"/>
      <c r="J4" s="46"/>
      <c r="K4" s="46"/>
      <c r="L4" s="46"/>
      <c r="M4" s="46"/>
      <c r="N4" s="46"/>
      <c r="O4" s="46"/>
      <c r="P4" s="46"/>
      <c r="Q4" s="144"/>
      <c r="R4" s="59"/>
      <c r="S4" s="60"/>
      <c r="T4" s="16"/>
      <c r="U4" s="16"/>
      <c r="V4" s="16"/>
      <c r="W4" s="16"/>
      <c r="X4" s="16"/>
      <c r="Y4" s="16"/>
      <c r="Z4" s="17"/>
      <c r="AA4" s="140"/>
      <c r="AB4" s="126"/>
      <c r="AC4" s="16"/>
      <c r="AD4" s="16"/>
      <c r="AE4" s="16"/>
      <c r="AF4" s="16"/>
      <c r="AG4" s="145"/>
      <c r="AH4" s="140"/>
      <c r="AI4" s="16"/>
      <c r="AJ4" s="16"/>
      <c r="AK4" s="16"/>
      <c r="AL4" s="145"/>
      <c r="AM4" s="140"/>
      <c r="AN4" s="141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40"/>
      <c r="BG4" s="126"/>
      <c r="BH4" s="16"/>
      <c r="BI4" s="16"/>
      <c r="BJ4" s="16"/>
      <c r="BK4" s="16"/>
      <c r="BL4" s="16"/>
      <c r="BM4" s="16"/>
      <c r="BN4" s="16"/>
      <c r="BO4" s="143"/>
      <c r="BP4" s="140"/>
      <c r="BQ4" s="126"/>
      <c r="BR4" s="16"/>
      <c r="BS4" s="16"/>
      <c r="BT4" s="16"/>
      <c r="BU4" s="16"/>
      <c r="BV4" s="16"/>
      <c r="BW4" s="140"/>
      <c r="BX4" s="126"/>
      <c r="BY4" s="143"/>
      <c r="BZ4" s="140"/>
      <c r="CA4" s="126"/>
      <c r="CB4" s="16"/>
      <c r="CC4" s="62"/>
      <c r="CD4" s="63"/>
      <c r="CE4" s="146"/>
    </row>
    <row r="5" spans="1:146" s="66" customFormat="1" x14ac:dyDescent="0.2">
      <c r="B5" s="67" t="s">
        <v>42</v>
      </c>
      <c r="C5" s="54">
        <f t="shared" ref="C5:H5" si="0">SUM(C9:C357)/2</f>
        <v>1074908.9499999993</v>
      </c>
      <c r="D5" s="54">
        <f t="shared" si="0"/>
        <v>12308143017.119997</v>
      </c>
      <c r="E5" s="68">
        <f t="shared" si="0"/>
        <v>6547379711.1299973</v>
      </c>
      <c r="F5" s="68">
        <f t="shared" si="0"/>
        <v>142623533.02999994</v>
      </c>
      <c r="G5" s="68">
        <f t="shared" si="0"/>
        <v>19280375.749999993</v>
      </c>
      <c r="H5" s="68">
        <f t="shared" si="0"/>
        <v>6709283619.9099932</v>
      </c>
      <c r="I5" s="69">
        <f>H5/D5</f>
        <v>0.54510933213708379</v>
      </c>
      <c r="J5" s="70">
        <f>H5/C5</f>
        <v>6241.7227244316809</v>
      </c>
      <c r="K5" s="71">
        <f t="shared" ref="K5:P5" si="1">SUM(K9:K357)/2</f>
        <v>0</v>
      </c>
      <c r="L5" s="71">
        <f t="shared" si="1"/>
        <v>0</v>
      </c>
      <c r="M5" s="71">
        <f t="shared" si="1"/>
        <v>0</v>
      </c>
      <c r="N5" s="71">
        <f t="shared" si="1"/>
        <v>0</v>
      </c>
      <c r="O5" s="71">
        <f t="shared" si="1"/>
        <v>5454166.5300000003</v>
      </c>
      <c r="P5" s="71">
        <f t="shared" si="1"/>
        <v>0</v>
      </c>
      <c r="Q5" s="17">
        <f>SUM(Q9:Q353)/2</f>
        <v>5454166.5300000003</v>
      </c>
      <c r="R5" s="73">
        <f>Q5/D5</f>
        <v>4.4313480290353579E-4</v>
      </c>
      <c r="S5" s="74">
        <f>Q5/C5</f>
        <v>5.0740730459077525</v>
      </c>
      <c r="T5" s="71">
        <f t="shared" ref="T5:Z5" si="2">SUM(T9:T357)/2</f>
        <v>1308475968.2599998</v>
      </c>
      <c r="U5" s="71">
        <f t="shared" si="2"/>
        <v>45006363.469999991</v>
      </c>
      <c r="V5" s="72">
        <f t="shared" si="2"/>
        <v>213097309.7100001</v>
      </c>
      <c r="W5" s="71">
        <f t="shared" si="2"/>
        <v>10207.41</v>
      </c>
      <c r="X5" s="71">
        <f t="shared" si="2"/>
        <v>1969513.4700000002</v>
      </c>
      <c r="Y5" s="71">
        <f t="shared" si="2"/>
        <v>2840053.9100000011</v>
      </c>
      <c r="Z5" s="17">
        <f t="shared" si="2"/>
        <v>1571399416.2299991</v>
      </c>
      <c r="AA5" s="69">
        <f>Z5/D5</f>
        <v>0.12767152721935901</v>
      </c>
      <c r="AB5" s="70">
        <f>Z5/C5</f>
        <v>1461.8907175626364</v>
      </c>
      <c r="AC5" s="71">
        <f>SUM(AC9:AC357)/2</f>
        <v>326062524.27999967</v>
      </c>
      <c r="AD5" s="71">
        <f>SUM(AD9:AD357)/2</f>
        <v>46575187.579999998</v>
      </c>
      <c r="AE5" s="71">
        <f>SUM(AE9:AE357)/2</f>
        <v>6599322.3500000006</v>
      </c>
      <c r="AF5" s="71">
        <f>SUM(AF9:AF357)/2</f>
        <v>470276.93000000005</v>
      </c>
      <c r="AG5" s="75">
        <f>SUM(AG9:AG357)/2</f>
        <v>379707311.13999957</v>
      </c>
      <c r="AH5" s="69">
        <f>AG5/D5</f>
        <v>3.0850089295505107E-2</v>
      </c>
      <c r="AI5" s="76">
        <f>AG5/C5</f>
        <v>353.24602250264996</v>
      </c>
      <c r="AJ5" s="72">
        <f>SUM(AJ9:AJ357)/2</f>
        <v>40968163.399999999</v>
      </c>
      <c r="AK5" s="71">
        <f>SUM(AK9:AK357)/2</f>
        <v>546245.16999999993</v>
      </c>
      <c r="AL5" s="75">
        <f>SUM(AL9:AL357)/2</f>
        <v>41514408.569999993</v>
      </c>
      <c r="AM5" s="69">
        <f>AL5/D5</f>
        <v>3.3729221794267074E-3</v>
      </c>
      <c r="AN5" s="77">
        <f>AL5/C5</f>
        <v>38.621325620183946</v>
      </c>
      <c r="AO5" s="71">
        <f t="shared" ref="AO5:BD5" si="3">SUM(AO9:AO357)/2</f>
        <v>222594124.45000023</v>
      </c>
      <c r="AP5" s="71">
        <f t="shared" si="3"/>
        <v>44703629.69000002</v>
      </c>
      <c r="AQ5" s="71">
        <f t="shared" si="3"/>
        <v>12121325.449999996</v>
      </c>
      <c r="AR5" s="71">
        <f t="shared" si="3"/>
        <v>0</v>
      </c>
      <c r="AS5" s="71">
        <f t="shared" si="3"/>
        <v>225720037.14999989</v>
      </c>
      <c r="AT5" s="71">
        <f t="shared" si="3"/>
        <v>9335791.4600000028</v>
      </c>
      <c r="AU5" s="71">
        <f t="shared" si="3"/>
        <v>1280215.6299999994</v>
      </c>
      <c r="AV5" s="71">
        <f t="shared" si="3"/>
        <v>84081629.459999964</v>
      </c>
      <c r="AW5" s="71">
        <f t="shared" si="3"/>
        <v>151441.62000000005</v>
      </c>
      <c r="AX5" s="71">
        <f t="shared" si="3"/>
        <v>17895683.609999996</v>
      </c>
      <c r="AY5" s="71">
        <f t="shared" si="3"/>
        <v>1351000.81</v>
      </c>
      <c r="AZ5" s="71">
        <f t="shared" si="3"/>
        <v>15558083.48</v>
      </c>
      <c r="BA5" s="71">
        <f t="shared" si="3"/>
        <v>140467797.87999985</v>
      </c>
      <c r="BB5" s="71">
        <f t="shared" si="3"/>
        <v>196625.25</v>
      </c>
      <c r="BC5" s="71">
        <f t="shared" si="3"/>
        <v>4006478.1600000006</v>
      </c>
      <c r="BD5" s="71">
        <f t="shared" si="3"/>
        <v>9574351.9200000055</v>
      </c>
      <c r="BE5" s="71">
        <f>SUM(BE9:BE353)/2</f>
        <v>789038216.02000046</v>
      </c>
      <c r="BF5" s="69">
        <f>BE5/D5</f>
        <v>6.4107007443973366E-2</v>
      </c>
      <c r="BG5" s="70">
        <f>BE5/C5</f>
        <v>734.05121058858151</v>
      </c>
      <c r="BH5" s="71">
        <f t="shared" ref="BH5:BN5" si="4">SUM(BH9:BH357)/2</f>
        <v>2018089.0099999993</v>
      </c>
      <c r="BI5" s="71">
        <f t="shared" si="4"/>
        <v>4757371.2299999958</v>
      </c>
      <c r="BJ5" s="71">
        <f t="shared" si="4"/>
        <v>19084406.500000007</v>
      </c>
      <c r="BK5" s="71">
        <f t="shared" si="4"/>
        <v>147826.06</v>
      </c>
      <c r="BL5" s="71">
        <f t="shared" si="4"/>
        <v>736124.24</v>
      </c>
      <c r="BM5" s="71">
        <f t="shared" si="4"/>
        <v>520265.82999999996</v>
      </c>
      <c r="BN5" s="71">
        <f t="shared" si="4"/>
        <v>117462457.15000004</v>
      </c>
      <c r="BO5" s="75">
        <f>SUM(BO9:BO353)/2</f>
        <v>144726540.02000004</v>
      </c>
      <c r="BP5" s="69">
        <f>BO5/D5</f>
        <v>1.1758600775006662E-2</v>
      </c>
      <c r="BQ5" s="70">
        <f>BO5/C5</f>
        <v>134.64074331132898</v>
      </c>
      <c r="BR5" s="72">
        <f>SUM(BR9:BR353)/2</f>
        <v>1164732.2500000002</v>
      </c>
      <c r="BS5" s="71">
        <f>SUM(BS9:BS357)/2</f>
        <v>3200760.5099999993</v>
      </c>
      <c r="BT5" s="71">
        <f>SUM(BT9:BT357)/2</f>
        <v>33170999.580000002</v>
      </c>
      <c r="BU5" s="71">
        <f>SUM(BU9:BU357)/2</f>
        <v>40019513.089999966</v>
      </c>
      <c r="BV5" s="17">
        <f>SUM(BV9:BV357)/2</f>
        <v>77556005.430000037</v>
      </c>
      <c r="BW5" s="69">
        <f>BV5/D5</f>
        <v>6.3011946905494678E-3</v>
      </c>
      <c r="BX5" s="70">
        <f>BV5/C5</f>
        <v>72.151232371820967</v>
      </c>
      <c r="BY5" s="71">
        <f>SUM(BY9:BY357)/2</f>
        <v>1735399143.8099999</v>
      </c>
      <c r="BZ5" s="69">
        <f>BY5/D5</f>
        <v>0.14099601714053439</v>
      </c>
      <c r="CA5" s="70">
        <f>BY5/C5</f>
        <v>1614.461526076233</v>
      </c>
      <c r="CB5" s="17">
        <f>SUM(CB9:CB353)/2</f>
        <v>394388659.92000043</v>
      </c>
      <c r="CC5" s="69">
        <f>CB5/D5</f>
        <v>3.2042905202793466E-2</v>
      </c>
      <c r="CD5" s="70">
        <f>CB5/C5</f>
        <v>366.90424795514144</v>
      </c>
      <c r="CE5" s="78">
        <f>SUM(CE9:CE357)/2</f>
        <v>459675529.53999954</v>
      </c>
      <c r="CF5" s="79">
        <f>CE5/D5</f>
        <v>3.7347269112864095E-2</v>
      </c>
      <c r="CG5" s="80">
        <f>CE5/C5</f>
        <v>427.64136398715431</v>
      </c>
    </row>
    <row r="6" spans="1:146" s="61" customFormat="1" ht="9" customHeight="1" x14ac:dyDescent="0.2">
      <c r="A6" s="17"/>
      <c r="B6" s="53"/>
      <c r="C6" s="17"/>
      <c r="D6" s="53"/>
      <c r="E6" s="17"/>
      <c r="F6" s="53"/>
      <c r="G6" s="53"/>
      <c r="H6" s="17"/>
      <c r="I6" s="17"/>
      <c r="J6" s="17"/>
      <c r="K6" s="53"/>
      <c r="L6" s="17"/>
      <c r="M6" s="53"/>
      <c r="N6" s="17"/>
      <c r="O6" s="53"/>
      <c r="P6" s="17"/>
      <c r="Q6" s="17"/>
      <c r="R6" s="17"/>
      <c r="S6" s="53"/>
      <c r="T6" s="17"/>
      <c r="U6" s="53"/>
      <c r="V6" s="53"/>
      <c r="W6" s="17"/>
      <c r="X6" s="53"/>
      <c r="Y6" s="53"/>
      <c r="Z6" s="17"/>
      <c r="AA6" s="17"/>
      <c r="AB6" s="17"/>
      <c r="AC6" s="53"/>
      <c r="AD6" s="17"/>
      <c r="AE6" s="53"/>
      <c r="AF6" s="17"/>
      <c r="AG6" s="17"/>
      <c r="AH6" s="17"/>
      <c r="AI6" s="53"/>
      <c r="AJ6" s="17"/>
      <c r="AK6" s="53"/>
      <c r="AL6" s="17"/>
      <c r="AM6" s="53"/>
      <c r="AN6" s="17"/>
      <c r="AO6" s="53"/>
      <c r="AP6" s="17"/>
      <c r="AQ6" s="53"/>
      <c r="AR6" s="17"/>
      <c r="AS6" s="53"/>
      <c r="AT6" s="17"/>
      <c r="AU6" s="53"/>
      <c r="AV6" s="17"/>
      <c r="AW6" s="53"/>
      <c r="AX6" s="17"/>
      <c r="AY6" s="53"/>
      <c r="AZ6" s="17"/>
      <c r="BA6" s="53"/>
      <c r="BB6" s="17"/>
      <c r="BC6" s="53"/>
      <c r="BD6" s="17"/>
      <c r="BE6" s="17"/>
      <c r="BF6" s="53"/>
      <c r="BG6" s="17"/>
      <c r="BH6" s="53"/>
      <c r="BI6" s="17"/>
      <c r="BJ6" s="53"/>
      <c r="BK6" s="17"/>
      <c r="BL6" s="53"/>
      <c r="BM6" s="17"/>
      <c r="BN6" s="53"/>
      <c r="BO6" s="17"/>
      <c r="BP6" s="17"/>
      <c r="BQ6" s="17"/>
      <c r="BR6" s="53"/>
      <c r="BS6" s="17"/>
      <c r="BT6" s="53"/>
      <c r="BU6" s="17"/>
      <c r="BV6" s="17"/>
      <c r="BW6" s="17"/>
      <c r="BX6" s="53"/>
      <c r="BY6" s="17"/>
      <c r="BZ6" s="17"/>
      <c r="CA6" s="17"/>
      <c r="CB6" s="17"/>
      <c r="CC6" s="17"/>
      <c r="CD6" s="53"/>
      <c r="CE6" s="142"/>
      <c r="CF6" s="53"/>
      <c r="CG6" s="17"/>
    </row>
    <row r="7" spans="1:146" x14ac:dyDescent="0.2">
      <c r="B7" s="82" t="s">
        <v>43</v>
      </c>
      <c r="C7" s="16"/>
      <c r="D7" s="16"/>
      <c r="E7" s="83"/>
      <c r="F7" s="83"/>
      <c r="G7" s="83"/>
      <c r="H7" s="83"/>
      <c r="I7" s="84"/>
      <c r="J7" s="85"/>
      <c r="K7" s="86"/>
      <c r="L7" s="86"/>
      <c r="M7" s="86"/>
      <c r="N7" s="86"/>
      <c r="O7" s="86"/>
      <c r="P7" s="86"/>
      <c r="Q7" s="87"/>
      <c r="R7" s="88"/>
      <c r="S7" s="89"/>
      <c r="T7" s="86"/>
      <c r="U7" s="86"/>
      <c r="V7" s="86"/>
      <c r="W7" s="86"/>
      <c r="X7" s="86"/>
      <c r="Y7" s="86"/>
      <c r="Z7" s="86"/>
      <c r="AA7" s="90"/>
      <c r="AB7" s="85"/>
      <c r="AC7" s="86"/>
      <c r="AD7" s="86"/>
      <c r="AE7" s="86"/>
      <c r="AF7" s="86"/>
      <c r="AG7" s="86"/>
      <c r="AH7" s="90"/>
      <c r="AI7" s="86"/>
      <c r="AJ7" s="86"/>
      <c r="AK7" s="86"/>
      <c r="AL7" s="86"/>
      <c r="AM7" s="90"/>
      <c r="AN7" s="91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90"/>
      <c r="BG7" s="85"/>
      <c r="BH7" s="86"/>
      <c r="BI7" s="86"/>
      <c r="BJ7" s="86"/>
      <c r="BK7" s="86"/>
      <c r="BL7" s="86"/>
      <c r="BM7" s="86"/>
      <c r="BN7" s="86"/>
      <c r="BO7" s="86"/>
      <c r="BP7" s="90"/>
      <c r="BQ7" s="85"/>
      <c r="BR7" s="86"/>
      <c r="BS7" s="86"/>
      <c r="BT7" s="86"/>
      <c r="BU7" s="86"/>
      <c r="BV7" s="86"/>
      <c r="BW7" s="90"/>
      <c r="BX7" s="85"/>
      <c r="BY7" s="86"/>
      <c r="BZ7" s="90"/>
      <c r="CA7" s="85"/>
      <c r="CB7" s="86"/>
      <c r="CC7" s="90"/>
      <c r="CD7" s="85"/>
      <c r="CE7" s="92"/>
      <c r="CF7" s="16"/>
      <c r="CG7" s="65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5"/>
      <c r="DE7" s="61"/>
      <c r="DF7" s="61"/>
      <c r="DG7" s="61"/>
      <c r="DH7" s="61"/>
      <c r="DI7" s="61"/>
      <c r="DJ7" s="61"/>
      <c r="DK7" s="61"/>
      <c r="DL7" s="61"/>
      <c r="DM7" s="61"/>
      <c r="DN7" s="93"/>
      <c r="DO7" s="56"/>
      <c r="DP7" s="93"/>
      <c r="DQ7" s="56"/>
      <c r="DR7" s="93"/>
      <c r="DS7" s="56"/>
      <c r="DT7" s="93"/>
      <c r="DU7" s="56"/>
      <c r="DV7" s="93"/>
      <c r="DW7" s="56"/>
      <c r="DX7" s="93"/>
      <c r="DY7" s="56"/>
      <c r="DZ7" s="93"/>
      <c r="EA7" s="56"/>
      <c r="EB7" s="93"/>
      <c r="EC7" s="56"/>
      <c r="ED7" s="93"/>
      <c r="EE7" s="56"/>
      <c r="EF7" s="93"/>
      <c r="EG7" s="56"/>
      <c r="EH7" s="93"/>
      <c r="EI7" s="56"/>
      <c r="EJ7" s="93"/>
      <c r="EK7" s="56"/>
      <c r="EL7" s="93"/>
      <c r="EM7" s="56"/>
      <c r="EN7" s="93"/>
      <c r="EO7" s="56"/>
      <c r="EP7" s="93"/>
    </row>
    <row r="8" spans="1:146" s="61" customFormat="1" ht="4.5" customHeight="1" x14ac:dyDescent="0.2">
      <c r="A8" s="17"/>
      <c r="B8" s="53"/>
      <c r="C8" s="54"/>
      <c r="D8" s="55"/>
      <c r="E8" s="94"/>
      <c r="F8" s="94"/>
      <c r="G8" s="94"/>
      <c r="H8" s="94"/>
      <c r="I8" s="95"/>
      <c r="J8" s="70"/>
      <c r="K8" s="96"/>
      <c r="L8" s="96"/>
      <c r="M8" s="96"/>
      <c r="N8" s="96"/>
      <c r="O8" s="96"/>
      <c r="P8" s="96"/>
      <c r="Q8" s="87"/>
      <c r="R8" s="73"/>
      <c r="S8" s="74"/>
      <c r="T8" s="97"/>
      <c r="U8" s="97"/>
      <c r="V8" s="97"/>
      <c r="W8" s="97"/>
      <c r="X8" s="97"/>
      <c r="Y8" s="97"/>
      <c r="Z8" s="97"/>
      <c r="AA8" s="98"/>
      <c r="AB8" s="99"/>
      <c r="AC8" s="97"/>
      <c r="AD8" s="97"/>
      <c r="AE8" s="97"/>
      <c r="AF8" s="97"/>
      <c r="AG8" s="97"/>
      <c r="AH8" s="98"/>
      <c r="AI8" s="97"/>
      <c r="AJ8" s="97"/>
      <c r="AK8" s="97"/>
      <c r="AL8" s="97"/>
      <c r="AM8" s="98"/>
      <c r="AN8" s="100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8"/>
      <c r="BG8" s="99"/>
      <c r="BH8" s="97"/>
      <c r="BI8" s="97"/>
      <c r="BJ8" s="97"/>
      <c r="BK8" s="97"/>
      <c r="BL8" s="97"/>
      <c r="BM8" s="97"/>
      <c r="BN8" s="97"/>
      <c r="BO8" s="97"/>
      <c r="BP8" s="98"/>
      <c r="BQ8" s="99"/>
      <c r="BR8" s="97"/>
      <c r="BS8" s="97"/>
      <c r="BT8" s="97"/>
      <c r="BU8" s="97"/>
      <c r="BV8" s="97"/>
      <c r="BW8" s="98"/>
      <c r="BX8" s="99"/>
      <c r="BY8" s="97"/>
      <c r="BZ8" s="98"/>
      <c r="CA8" s="99"/>
      <c r="CB8" s="97"/>
      <c r="CC8" s="98"/>
      <c r="CD8" s="99"/>
      <c r="CE8" s="92"/>
    </row>
    <row r="9" spans="1:146" x14ac:dyDescent="0.2">
      <c r="A9" s="56" t="s">
        <v>44</v>
      </c>
      <c r="B9" s="101" t="s">
        <v>45</v>
      </c>
      <c r="C9" s="102">
        <f t="shared" ref="C9:C19" si="5">VLOOKUP($A9,enroll1516,3,FALSE)</f>
        <v>51908.91</v>
      </c>
      <c r="D9" s="102">
        <f t="shared" ref="D9:D19" si="6">VLOOKUP($A9,enroll1516,4,FALSE)</f>
        <v>710607690.71000004</v>
      </c>
      <c r="E9" s="103">
        <f t="shared" ref="E9:E19" si="7">IF(ISNA(VLOOKUP($A9,program1516,2,FALSE))=TRUE,0,VLOOKUP($A9,program1516,2,FALSE))</f>
        <v>327645489.60000002</v>
      </c>
      <c r="F9" s="103">
        <f t="shared" ref="F9:F19" si="8">IF(ISNA(VLOOKUP($A9,program1516,3,FALSE))=TRUE,0,VLOOKUP($A9,program1516,3,FALSE))</f>
        <v>4833292.87</v>
      </c>
      <c r="G9" s="103">
        <f t="shared" ref="G9:G19" si="9">IF(ISNA(VLOOKUP($A9,program1516,4,FALSE))=TRUE,0,VLOOKUP($A9,program1516,4,FALSE))</f>
        <v>273929.61</v>
      </c>
      <c r="H9" s="103">
        <f>SUM(E9:G9)</f>
        <v>332752712.08000004</v>
      </c>
      <c r="I9" s="90">
        <f t="shared" ref="I9:I19" si="10">H9/D9</f>
        <v>0.4682650025185231</v>
      </c>
      <c r="J9" s="85">
        <f t="shared" ref="J9:J19" si="11">H9/C9</f>
        <v>6410.319771307084</v>
      </c>
      <c r="K9" s="103">
        <f t="shared" ref="K9:K20" si="12">IF(ISNA(VLOOKUP($A9,program1516,5,FALSE))=TRUE,0,VLOOKUP($A9,program1516,5,FALSE))</f>
        <v>0</v>
      </c>
      <c r="L9" s="104">
        <f t="shared" ref="L9:L19" si="13">IF(ISNA(VLOOKUP($A9,program1516,6,FALSE))=TRUE,0,VLOOKUP($A9,program1516,6,FALSE))</f>
        <v>0</v>
      </c>
      <c r="M9" s="103">
        <f t="shared" ref="M9:M19" si="14">IF(ISNA(VLOOKUP($A9,program1516,7,FALSE))=TRUE,0,VLOOKUP($A9,program1516,7,FALSE))</f>
        <v>0</v>
      </c>
      <c r="N9" s="103">
        <f t="shared" ref="N9:N19" si="15">IF(ISNA(VLOOKUP($A9,program1516,8,FALSE))=TRUE,0,VLOOKUP($A9,program1516,8,FALSE))</f>
        <v>0</v>
      </c>
      <c r="O9" s="103">
        <f t="shared" ref="O9:O19" si="16">IF(ISNA(VLOOKUP($A9,program1516,9,FALSE))=TRUE,0,VLOOKUP($A9,program1516,9,FALSE))</f>
        <v>0</v>
      </c>
      <c r="P9" s="103">
        <f t="shared" ref="P9:P19" si="17">IF(ISNA(VLOOKUP($A9,program1516,10,FALSE))=TRUE,0,VLOOKUP($A9,program1516,10,FALSE))</f>
        <v>0</v>
      </c>
      <c r="Q9" s="87">
        <f>SUM(K9:P9)</f>
        <v>0</v>
      </c>
      <c r="R9" s="88">
        <f t="shared" ref="R9:R20" si="18">Q9/D9</f>
        <v>0</v>
      </c>
      <c r="S9" s="89">
        <f t="shared" ref="S9:S20" si="19">Q9/C9</f>
        <v>0</v>
      </c>
      <c r="T9" s="104">
        <f t="shared" ref="T9:T19" si="20">VLOOKUP($A9,program1516,11,FALSE)</f>
        <v>104795449.31999999</v>
      </c>
      <c r="U9" s="104">
        <f t="shared" ref="U9:U19" si="21">VLOOKUP($A9,program1516,12,FALSE)</f>
        <v>2509979.5</v>
      </c>
      <c r="V9" s="104">
        <f t="shared" ref="V9:V19" si="22">VLOOKUP($A9,program1516,13,FALSE)</f>
        <v>12225391.560000004</v>
      </c>
      <c r="W9" s="103">
        <f t="shared" ref="W9:W19" si="23">VLOOKUP($A9,program1516,14,FALSE)</f>
        <v>0</v>
      </c>
      <c r="X9" s="103">
        <f t="shared" ref="X9:X19" si="24">VLOOKUP($A9,program1516,15,FALSE)</f>
        <v>0</v>
      </c>
      <c r="Y9" s="103">
        <f t="shared" ref="Y9:Y19" si="25">VLOOKUP($A9,program1516,16,FALSE)</f>
        <v>0</v>
      </c>
      <c r="Z9" s="105">
        <f t="shared" ref="Z9:Z19" si="26">SUM(T9:Y9)</f>
        <v>119530820.38</v>
      </c>
      <c r="AA9" s="90">
        <f t="shared" ref="AA9:AA20" si="27">Z9/D9</f>
        <v>0.16820929739807824</v>
      </c>
      <c r="AB9" s="85">
        <f t="shared" ref="AB9:AB20" si="28">Z9/C9</f>
        <v>2302.7033389836156</v>
      </c>
      <c r="AC9" s="104">
        <f t="shared" ref="AC9:AC19" si="29">VLOOKUP($A9,program1516,17,FALSE)</f>
        <v>8729921.9900000002</v>
      </c>
      <c r="AD9" s="104">
        <f t="shared" ref="AD9:AD19" si="30">VLOOKUP($A9,program1516,18,FALSE)</f>
        <v>1065999.19</v>
      </c>
      <c r="AE9" s="104">
        <f t="shared" ref="AE9:AE19" si="31">VLOOKUP($A9,program1516,19,FALSE)</f>
        <v>355692.95999999996</v>
      </c>
      <c r="AF9" s="103">
        <f t="shared" ref="AF9:AF19" si="32">VLOOKUP($A9,program1516,20,FALSE)</f>
        <v>0</v>
      </c>
      <c r="AG9" s="86">
        <f t="shared" ref="AG9:AG19" si="33">SUM(AC9:AF9)</f>
        <v>10151614.140000001</v>
      </c>
      <c r="AH9" s="90">
        <f t="shared" ref="AH9:AH20" si="34">AG9/D9</f>
        <v>1.4285820816063877E-2</v>
      </c>
      <c r="AI9" s="86">
        <f t="shared" ref="AI9:AI20" si="35">AG9/C9</f>
        <v>195.56592769911754</v>
      </c>
      <c r="AJ9" s="104">
        <f t="shared" ref="AJ9:AJ19" si="36">VLOOKUP($A9,program1516,21,FALSE)</f>
        <v>974496.76</v>
      </c>
      <c r="AK9" s="104">
        <f t="shared" ref="AK9:AK19" si="37">VLOOKUP($A9,program1516,22,FALSE)</f>
        <v>15700.94</v>
      </c>
      <c r="AL9" s="86">
        <f t="shared" ref="AL9:AL19" si="38">SUM(AJ9:AK9)</f>
        <v>990197.7</v>
      </c>
      <c r="AM9" s="90">
        <f t="shared" ref="AM9:AM20" si="39">AL9/D9</f>
        <v>1.3934519889739006E-3</v>
      </c>
      <c r="AN9" s="91">
        <f t="shared" ref="AN9:AN20" si="40">AL9/C9</f>
        <v>19.07567891523825</v>
      </c>
      <c r="AO9" s="104">
        <f t="shared" ref="AO9:AO19" si="41">VLOOKUP($A9,program1516,23,FALSE)</f>
        <v>14554241.209999997</v>
      </c>
      <c r="AP9" s="104">
        <f t="shared" ref="AP9:AP19" si="42">VLOOKUP($A9,program1516,24,FALSE)</f>
        <v>3305566.2399999998</v>
      </c>
      <c r="AQ9" s="104">
        <f t="shared" ref="AQ9:AQ19" si="43">VLOOKUP($A9,program1516,25,FALSE)</f>
        <v>87154.8</v>
      </c>
      <c r="AR9" s="104">
        <f t="shared" ref="AR9:AR19" si="44">VLOOKUP($A9,program1516,26,FALSE)</f>
        <v>0</v>
      </c>
      <c r="AS9" s="104">
        <f t="shared" ref="AS9:AS19" si="45">VLOOKUP($A9,program1516,27,FALSE)</f>
        <v>8225840.6400000006</v>
      </c>
      <c r="AT9" s="104">
        <f t="shared" ref="AT9:AT19" si="46">VLOOKUP($A9,program1516,28,FALSE)</f>
        <v>814233.75</v>
      </c>
      <c r="AU9" s="104">
        <f t="shared" ref="AU9:AU19" si="47">VLOOKUP($A9,program1516,29,FALSE)</f>
        <v>329233.36</v>
      </c>
      <c r="AV9" s="104">
        <f t="shared" ref="AV9:AV19" si="48">VLOOKUP($A9,program1516,30,FALSE)</f>
        <v>4277779.6399999997</v>
      </c>
      <c r="AW9" s="104">
        <f t="shared" ref="AW9:AW19" si="49">VLOOKUP($A9,program1516,31,FALSE)</f>
        <v>0</v>
      </c>
      <c r="AX9" s="104">
        <f t="shared" ref="AX9:AX19" si="50">VLOOKUP($A9,program1516,32,FALSE)</f>
        <v>4268729.6700000009</v>
      </c>
      <c r="AY9" s="104">
        <f t="shared" ref="AY9:AY19" si="51">VLOOKUP($A9,program1516,33,FALSE)</f>
        <v>445735.83999999997</v>
      </c>
      <c r="AZ9" s="104">
        <f t="shared" ref="AZ9:AZ19" si="52">VLOOKUP($A9,program1516,34,FALSE)</f>
        <v>1023565.53</v>
      </c>
      <c r="BA9" s="104">
        <f t="shared" ref="BA9:BA19" si="53">VLOOKUP($A9,program1516,35,FALSE)</f>
        <v>24668034.390000001</v>
      </c>
      <c r="BB9" s="104">
        <f t="shared" ref="BB9:BB19" si="54">VLOOKUP($A9,program1516,36,FALSE)</f>
        <v>0</v>
      </c>
      <c r="BC9" s="104">
        <f t="shared" ref="BC9:BC19" si="55">VLOOKUP($A9,program1516,37,FALSE)</f>
        <v>79956.36</v>
      </c>
      <c r="BD9" s="104">
        <f t="shared" ref="BD9:BD19" si="56">VLOOKUP($A9,program1516,38,FALSE)</f>
        <v>0</v>
      </c>
      <c r="BE9" s="86">
        <f t="shared" ref="BE9:BE19" si="57">SUM(AO9:BD9)</f>
        <v>62080071.43</v>
      </c>
      <c r="BF9" s="90">
        <f t="shared" ref="BF9:BF20" si="58">BE9/D9</f>
        <v>8.7361947023079659E-2</v>
      </c>
      <c r="BG9" s="85">
        <f t="shared" ref="BG9:BG20" si="59">BE9/C9</f>
        <v>1195.9424967698224</v>
      </c>
      <c r="BH9" s="104">
        <f t="shared" ref="BH9:BH19" si="60">VLOOKUP($A9,program1516,39,FALSE)</f>
        <v>0</v>
      </c>
      <c r="BI9" s="104">
        <f t="shared" ref="BI9:BI19" si="61">VLOOKUP($A9,program1516,40,FALSE)</f>
        <v>133360.6</v>
      </c>
      <c r="BJ9" s="104">
        <f t="shared" ref="BJ9:BJ19" si="62">VLOOKUP($A9,program1516,41,FALSE)</f>
        <v>1151942.57</v>
      </c>
      <c r="BK9" s="104">
        <f t="shared" ref="BK9:BK19" si="63">VLOOKUP($A9,program1516,42,FALSE)</f>
        <v>122297.74</v>
      </c>
      <c r="BL9" s="104">
        <f t="shared" ref="BL9:BL19" si="64">VLOOKUP($A9,program1516,43,FALSE)</f>
        <v>0</v>
      </c>
      <c r="BM9" s="104">
        <f t="shared" ref="BM9:BM19" si="65">VLOOKUP($A9,program1516,44,FALSE)</f>
        <v>0</v>
      </c>
      <c r="BN9" s="104">
        <f t="shared" ref="BN9:BN19" si="66">VLOOKUP($A9,program1516,45,FALSE)</f>
        <v>33007248.569999997</v>
      </c>
      <c r="BO9" s="87">
        <f t="shared" ref="BO9:BO19" si="67">SUM(BH9:BN9)</f>
        <v>34414849.479999997</v>
      </c>
      <c r="BP9" s="90">
        <f t="shared" ref="BP9:BP20" si="68">BO9/D9</f>
        <v>4.8430167488920046E-2</v>
      </c>
      <c r="BQ9" s="85">
        <f t="shared" ref="BQ9:BQ20" si="69">BO9/C9</f>
        <v>662.98540038694694</v>
      </c>
      <c r="BR9" s="104">
        <f t="shared" ref="BR9:BR19" si="70">VLOOKUP($A9,program1516,46,FALSE)</f>
        <v>1092307.1500000001</v>
      </c>
      <c r="BS9" s="104">
        <f t="shared" ref="BS9:BS19" si="71">VLOOKUP($A9,program1516,47,FALSE)</f>
        <v>0</v>
      </c>
      <c r="BT9" s="104">
        <f t="shared" ref="BT9:BT19" si="72">VLOOKUP($A9,program1516,48,FALSE)</f>
        <v>263273.89999999997</v>
      </c>
      <c r="BU9" s="104">
        <f t="shared" ref="BU9:BU19" si="73">VLOOKUP($A9,program1516,49,FALSE)</f>
        <v>484678.10000000003</v>
      </c>
      <c r="BV9" s="87">
        <f t="shared" ref="BV9:BV19" si="74">SUM(BR9:BU9)</f>
        <v>1840259.1500000001</v>
      </c>
      <c r="BW9" s="90">
        <f t="shared" ref="BW9:BW20" si="75">BV9/D9</f>
        <v>2.5896977672185263E-3</v>
      </c>
      <c r="BX9" s="85">
        <f t="shared" ref="BX9:BX20" si="76">BV9/C9</f>
        <v>35.451700873703572</v>
      </c>
      <c r="BY9" s="104">
        <v>101623322.39000002</v>
      </c>
      <c r="BZ9" s="90">
        <f t="shared" ref="BZ9:BZ20" si="77">BY9/D9</f>
        <v>0.14300903820568503</v>
      </c>
      <c r="CA9" s="85">
        <f t="shared" ref="CA9:CA20" si="78">BY9/C9</f>
        <v>1957.7240668316867</v>
      </c>
      <c r="CB9" s="104">
        <v>13994887.42</v>
      </c>
      <c r="CC9" s="90">
        <f t="shared" ref="CC9:CC20" si="79">CB9/D9</f>
        <v>1.9694252683948692E-2</v>
      </c>
      <c r="CD9" s="85">
        <f t="shared" ref="CD9:CD20" si="80">CB9/C9</f>
        <v>269.60472527741382</v>
      </c>
      <c r="CE9" s="106">
        <f t="shared" ref="CE9:CE19" si="81">VLOOKUP($A9,program1516,52,FALSE)</f>
        <v>33228956.539999995</v>
      </c>
      <c r="CF9" s="107">
        <f t="shared" ref="CF9:CF20" si="82">CE9/D9</f>
        <v>4.6761324109508937E-2</v>
      </c>
      <c r="CG9" s="108">
        <f t="shared" ref="CG9:CG20" si="83">CE9/C9</f>
        <v>640.13974749228976</v>
      </c>
    </row>
    <row r="10" spans="1:146" x14ac:dyDescent="0.2">
      <c r="A10" s="56" t="s">
        <v>46</v>
      </c>
      <c r="B10" s="101" t="s">
        <v>47</v>
      </c>
      <c r="C10" s="102">
        <f t="shared" si="5"/>
        <v>30357.620000000003</v>
      </c>
      <c r="D10" s="102">
        <f t="shared" si="6"/>
        <v>360926735.48000002</v>
      </c>
      <c r="E10" s="103">
        <f t="shared" si="7"/>
        <v>183536574.32999989</v>
      </c>
      <c r="F10" s="103">
        <f t="shared" si="8"/>
        <v>7182354.1199999992</v>
      </c>
      <c r="G10" s="103">
        <f t="shared" si="9"/>
        <v>849634.51</v>
      </c>
      <c r="H10" s="103">
        <f t="shared" ref="H10:H19" si="84">SUM(E10:G10)</f>
        <v>191568562.95999989</v>
      </c>
      <c r="I10" s="90">
        <f t="shared" si="10"/>
        <v>0.53076855807101953</v>
      </c>
      <c r="J10" s="85">
        <f t="shared" si="11"/>
        <v>6310.3946541263731</v>
      </c>
      <c r="K10" s="103">
        <f t="shared" si="12"/>
        <v>0</v>
      </c>
      <c r="L10" s="104">
        <f t="shared" si="13"/>
        <v>0</v>
      </c>
      <c r="M10" s="103">
        <f t="shared" si="14"/>
        <v>0</v>
      </c>
      <c r="N10" s="103">
        <f t="shared" si="15"/>
        <v>0</v>
      </c>
      <c r="O10" s="103">
        <f t="shared" si="16"/>
        <v>0</v>
      </c>
      <c r="P10" s="103">
        <f t="shared" si="17"/>
        <v>0</v>
      </c>
      <c r="Q10" s="103"/>
      <c r="R10" s="88">
        <f t="shared" si="18"/>
        <v>0</v>
      </c>
      <c r="S10" s="89">
        <f t="shared" si="19"/>
        <v>0</v>
      </c>
      <c r="T10" s="104">
        <f t="shared" si="20"/>
        <v>36658006.639999993</v>
      </c>
      <c r="U10" s="104">
        <f t="shared" si="21"/>
        <v>2177241.79</v>
      </c>
      <c r="V10" s="104">
        <f t="shared" si="22"/>
        <v>6018147.0699999994</v>
      </c>
      <c r="W10" s="103">
        <f t="shared" si="23"/>
        <v>0</v>
      </c>
      <c r="X10" s="103">
        <f t="shared" si="24"/>
        <v>0</v>
      </c>
      <c r="Y10" s="103">
        <f t="shared" si="25"/>
        <v>0</v>
      </c>
      <c r="Z10" s="105">
        <f t="shared" si="26"/>
        <v>44853395.499999993</v>
      </c>
      <c r="AA10" s="90">
        <f t="shared" si="27"/>
        <v>0.12427285399168067</v>
      </c>
      <c r="AB10" s="85">
        <f t="shared" si="28"/>
        <v>1477.5003936408714</v>
      </c>
      <c r="AC10" s="104">
        <f t="shared" si="29"/>
        <v>8999645.5999999978</v>
      </c>
      <c r="AD10" s="104">
        <f t="shared" si="30"/>
        <v>2367448.91</v>
      </c>
      <c r="AE10" s="104">
        <f t="shared" si="31"/>
        <v>235144.43</v>
      </c>
      <c r="AF10" s="103">
        <f t="shared" si="32"/>
        <v>549.19000000000005</v>
      </c>
      <c r="AG10" s="86">
        <f t="shared" si="33"/>
        <v>11602788.129999997</v>
      </c>
      <c r="AH10" s="90">
        <f t="shared" si="34"/>
        <v>3.2147211579018481E-2</v>
      </c>
      <c r="AI10" s="86">
        <f t="shared" si="35"/>
        <v>382.20348400171014</v>
      </c>
      <c r="AJ10" s="104">
        <f t="shared" si="36"/>
        <v>3264940.02</v>
      </c>
      <c r="AK10" s="104">
        <f t="shared" si="37"/>
        <v>56429.23</v>
      </c>
      <c r="AL10" s="86">
        <f t="shared" si="38"/>
        <v>3321369.25</v>
      </c>
      <c r="AM10" s="90">
        <f t="shared" si="39"/>
        <v>9.2023364397843185E-3</v>
      </c>
      <c r="AN10" s="91">
        <f t="shared" si="40"/>
        <v>109.40809095047635</v>
      </c>
      <c r="AO10" s="104">
        <f t="shared" si="41"/>
        <v>10012916.979999999</v>
      </c>
      <c r="AP10" s="104">
        <f t="shared" si="42"/>
        <v>1227733.97</v>
      </c>
      <c r="AQ10" s="104">
        <f t="shared" si="43"/>
        <v>0</v>
      </c>
      <c r="AR10" s="104">
        <f t="shared" si="44"/>
        <v>0</v>
      </c>
      <c r="AS10" s="104">
        <f t="shared" si="45"/>
        <v>8421810.6399999987</v>
      </c>
      <c r="AT10" s="104">
        <f t="shared" si="46"/>
        <v>0</v>
      </c>
      <c r="AU10" s="104">
        <f t="shared" si="47"/>
        <v>0</v>
      </c>
      <c r="AV10" s="104">
        <f t="shared" si="48"/>
        <v>3894522.2300000009</v>
      </c>
      <c r="AW10" s="104">
        <f t="shared" si="49"/>
        <v>0</v>
      </c>
      <c r="AX10" s="104">
        <f t="shared" si="50"/>
        <v>0</v>
      </c>
      <c r="AY10" s="104">
        <f t="shared" si="51"/>
        <v>0</v>
      </c>
      <c r="AZ10" s="104">
        <f t="shared" si="52"/>
        <v>189973.47999999995</v>
      </c>
      <c r="BA10" s="104">
        <f t="shared" si="53"/>
        <v>4430672.2300000014</v>
      </c>
      <c r="BB10" s="104">
        <f t="shared" si="54"/>
        <v>0</v>
      </c>
      <c r="BC10" s="104">
        <f t="shared" si="55"/>
        <v>201672.83</v>
      </c>
      <c r="BD10" s="104">
        <f t="shared" si="56"/>
        <v>340965.65999999986</v>
      </c>
      <c r="BE10" s="86">
        <f t="shared" si="57"/>
        <v>28720268.019999996</v>
      </c>
      <c r="BF10" s="90">
        <f t="shared" si="58"/>
        <v>7.9573678524547733E-2</v>
      </c>
      <c r="BG10" s="85">
        <f t="shared" si="59"/>
        <v>946.06454722076342</v>
      </c>
      <c r="BH10" s="104">
        <f t="shared" si="60"/>
        <v>0</v>
      </c>
      <c r="BI10" s="104">
        <f t="shared" si="61"/>
        <v>379655.04000000004</v>
      </c>
      <c r="BJ10" s="104">
        <f t="shared" si="62"/>
        <v>1303006.5699999998</v>
      </c>
      <c r="BK10" s="104">
        <f t="shared" si="63"/>
        <v>0</v>
      </c>
      <c r="BL10" s="104">
        <f t="shared" si="64"/>
        <v>0</v>
      </c>
      <c r="BM10" s="104">
        <f t="shared" si="65"/>
        <v>0</v>
      </c>
      <c r="BN10" s="104">
        <f t="shared" si="66"/>
        <v>2068341.96</v>
      </c>
      <c r="BO10" s="87">
        <f t="shared" si="67"/>
        <v>3751003.57</v>
      </c>
      <c r="BP10" s="90">
        <f t="shared" si="68"/>
        <v>1.0392700792894999E-2</v>
      </c>
      <c r="BQ10" s="85">
        <f t="shared" si="69"/>
        <v>123.56052846039971</v>
      </c>
      <c r="BR10" s="104">
        <f t="shared" si="70"/>
        <v>0</v>
      </c>
      <c r="BS10" s="104">
        <f t="shared" si="71"/>
        <v>2603.0700000000002</v>
      </c>
      <c r="BT10" s="104">
        <f t="shared" si="72"/>
        <v>2302675.3600000003</v>
      </c>
      <c r="BU10" s="104">
        <f t="shared" si="73"/>
        <v>4593849.1199999992</v>
      </c>
      <c r="BV10" s="87">
        <f t="shared" si="74"/>
        <v>6899127.5499999989</v>
      </c>
      <c r="BW10" s="90">
        <f t="shared" si="75"/>
        <v>1.9115036021991504E-2</v>
      </c>
      <c r="BX10" s="85">
        <f t="shared" si="76"/>
        <v>227.26180609678883</v>
      </c>
      <c r="BY10" s="104">
        <v>46270857.090000004</v>
      </c>
      <c r="BZ10" s="90">
        <f t="shared" si="77"/>
        <v>0.12820013742806816</v>
      </c>
      <c r="CA10" s="85">
        <f t="shared" si="78"/>
        <v>1524.1925121271036</v>
      </c>
      <c r="CB10" s="104">
        <v>13773575.389999999</v>
      </c>
      <c r="CC10" s="90">
        <f t="shared" si="79"/>
        <v>3.8161693318956781E-2</v>
      </c>
      <c r="CD10" s="85">
        <f t="shared" si="80"/>
        <v>453.71064628913587</v>
      </c>
      <c r="CE10" s="106">
        <f t="shared" si="81"/>
        <v>10165788.019999998</v>
      </c>
      <c r="CF10" s="107">
        <f t="shared" si="82"/>
        <v>2.8165793832037451E-2</v>
      </c>
      <c r="CG10" s="108">
        <f t="shared" si="83"/>
        <v>334.86775379624612</v>
      </c>
    </row>
    <row r="11" spans="1:146" x14ac:dyDescent="0.2">
      <c r="A11" s="56" t="s">
        <v>48</v>
      </c>
      <c r="B11" s="101" t="s">
        <v>49</v>
      </c>
      <c r="C11" s="102">
        <f t="shared" si="5"/>
        <v>28909.200000000004</v>
      </c>
      <c r="D11" s="102">
        <f t="shared" si="6"/>
        <v>378116107.30000001</v>
      </c>
      <c r="E11" s="103">
        <f t="shared" si="7"/>
        <v>194758261.05000001</v>
      </c>
      <c r="F11" s="103">
        <f t="shared" si="8"/>
        <v>386909.5</v>
      </c>
      <c r="G11" s="103">
        <f t="shared" si="9"/>
        <v>2041163.29</v>
      </c>
      <c r="H11" s="103">
        <f t="shared" si="84"/>
        <v>197186333.84</v>
      </c>
      <c r="I11" s="90">
        <f t="shared" si="10"/>
        <v>0.52149678374730268</v>
      </c>
      <c r="J11" s="85">
        <f t="shared" si="11"/>
        <v>6820.8851798043524</v>
      </c>
      <c r="K11" s="103">
        <f t="shared" si="12"/>
        <v>0</v>
      </c>
      <c r="L11" s="104">
        <f t="shared" si="13"/>
        <v>0</v>
      </c>
      <c r="M11" s="103">
        <f t="shared" si="14"/>
        <v>0</v>
      </c>
      <c r="N11" s="103">
        <f t="shared" si="15"/>
        <v>0</v>
      </c>
      <c r="O11" s="103">
        <f t="shared" si="16"/>
        <v>0</v>
      </c>
      <c r="P11" s="103">
        <f t="shared" si="17"/>
        <v>0</v>
      </c>
      <c r="Q11" s="87">
        <f t="shared" ref="Q11:Q16" si="85">SUM(K11:P11)</f>
        <v>0</v>
      </c>
      <c r="R11" s="88">
        <f t="shared" si="18"/>
        <v>0</v>
      </c>
      <c r="S11" s="89">
        <f t="shared" si="19"/>
        <v>0</v>
      </c>
      <c r="T11" s="104">
        <f t="shared" si="20"/>
        <v>41098028.109999992</v>
      </c>
      <c r="U11" s="104">
        <f t="shared" si="21"/>
        <v>1127841.2</v>
      </c>
      <c r="V11" s="104">
        <f t="shared" si="22"/>
        <v>7011769.3999999994</v>
      </c>
      <c r="W11" s="103">
        <f t="shared" si="23"/>
        <v>0</v>
      </c>
      <c r="X11" s="103">
        <f t="shared" si="24"/>
        <v>0</v>
      </c>
      <c r="Y11" s="103">
        <f t="shared" si="25"/>
        <v>0</v>
      </c>
      <c r="Z11" s="105">
        <f t="shared" si="26"/>
        <v>49237638.709999993</v>
      </c>
      <c r="AA11" s="90">
        <f t="shared" si="27"/>
        <v>0.1302183053284596</v>
      </c>
      <c r="AB11" s="85">
        <f t="shared" si="28"/>
        <v>1703.18233330566</v>
      </c>
      <c r="AC11" s="104">
        <f t="shared" si="29"/>
        <v>9536414.6900000013</v>
      </c>
      <c r="AD11" s="104">
        <f t="shared" si="30"/>
        <v>1365565.6999999995</v>
      </c>
      <c r="AE11" s="104">
        <f t="shared" si="31"/>
        <v>279932.99</v>
      </c>
      <c r="AF11" s="103">
        <f t="shared" si="32"/>
        <v>0</v>
      </c>
      <c r="AG11" s="86">
        <f t="shared" si="33"/>
        <v>11181913.380000001</v>
      </c>
      <c r="AH11" s="90">
        <f t="shared" si="34"/>
        <v>2.9572697814558298E-2</v>
      </c>
      <c r="AI11" s="86">
        <f t="shared" si="35"/>
        <v>386.7942862479764</v>
      </c>
      <c r="AJ11" s="104">
        <f t="shared" si="36"/>
        <v>6069.63</v>
      </c>
      <c r="AK11" s="104">
        <f t="shared" si="37"/>
        <v>0</v>
      </c>
      <c r="AL11" s="86">
        <f t="shared" si="38"/>
        <v>6069.63</v>
      </c>
      <c r="AM11" s="90">
        <f t="shared" si="39"/>
        <v>1.6052291565522524E-5</v>
      </c>
      <c r="AN11" s="91">
        <f t="shared" si="40"/>
        <v>0.209954962434104</v>
      </c>
      <c r="AO11" s="104">
        <f t="shared" si="41"/>
        <v>11670146.239999996</v>
      </c>
      <c r="AP11" s="104">
        <f t="shared" si="42"/>
        <v>2121022.8200000003</v>
      </c>
      <c r="AQ11" s="104">
        <f t="shared" si="43"/>
        <v>0</v>
      </c>
      <c r="AR11" s="104">
        <f t="shared" si="44"/>
        <v>0</v>
      </c>
      <c r="AS11" s="104">
        <f t="shared" si="45"/>
        <v>8390700.209999999</v>
      </c>
      <c r="AT11" s="104">
        <f t="shared" si="46"/>
        <v>596424.43000000005</v>
      </c>
      <c r="AU11" s="104">
        <f t="shared" si="47"/>
        <v>103295.57999999999</v>
      </c>
      <c r="AV11" s="104">
        <f t="shared" si="48"/>
        <v>2727535.6800000006</v>
      </c>
      <c r="AW11" s="104">
        <f t="shared" si="49"/>
        <v>11916.740000000002</v>
      </c>
      <c r="AX11" s="104">
        <f t="shared" si="50"/>
        <v>5189490.9300000016</v>
      </c>
      <c r="AY11" s="104">
        <f t="shared" si="51"/>
        <v>0</v>
      </c>
      <c r="AZ11" s="104">
        <f t="shared" si="52"/>
        <v>406296.16</v>
      </c>
      <c r="BA11" s="104">
        <f t="shared" si="53"/>
        <v>4131240.12</v>
      </c>
      <c r="BB11" s="104">
        <f t="shared" si="54"/>
        <v>0</v>
      </c>
      <c r="BC11" s="104">
        <f t="shared" si="55"/>
        <v>270940.40999999997</v>
      </c>
      <c r="BD11" s="104">
        <f t="shared" si="56"/>
        <v>11554.43</v>
      </c>
      <c r="BE11" s="86">
        <f t="shared" si="57"/>
        <v>35630563.749999993</v>
      </c>
      <c r="BF11" s="90">
        <f t="shared" si="58"/>
        <v>9.4231806215360328E-2</v>
      </c>
      <c r="BG11" s="85">
        <f t="shared" si="59"/>
        <v>1232.4991265756225</v>
      </c>
      <c r="BH11" s="104">
        <f t="shared" si="60"/>
        <v>0</v>
      </c>
      <c r="BI11" s="104">
        <f t="shared" si="61"/>
        <v>472403.47000000003</v>
      </c>
      <c r="BJ11" s="104">
        <f t="shared" si="62"/>
        <v>906690.51999999979</v>
      </c>
      <c r="BK11" s="104">
        <f t="shared" si="63"/>
        <v>0</v>
      </c>
      <c r="BL11" s="104">
        <f t="shared" si="64"/>
        <v>0</v>
      </c>
      <c r="BM11" s="104">
        <f t="shared" si="65"/>
        <v>0</v>
      </c>
      <c r="BN11" s="104">
        <f t="shared" si="66"/>
        <v>5360761.7499999991</v>
      </c>
      <c r="BO11" s="87">
        <f t="shared" si="67"/>
        <v>6739855.7399999984</v>
      </c>
      <c r="BP11" s="90">
        <f t="shared" si="68"/>
        <v>1.7824831076695045E-2</v>
      </c>
      <c r="BQ11" s="85">
        <f t="shared" si="69"/>
        <v>233.1387841932671</v>
      </c>
      <c r="BR11" s="104">
        <f t="shared" si="70"/>
        <v>0</v>
      </c>
      <c r="BS11" s="104">
        <f t="shared" si="71"/>
        <v>0</v>
      </c>
      <c r="BT11" s="104">
        <f t="shared" si="72"/>
        <v>0</v>
      </c>
      <c r="BU11" s="104">
        <f t="shared" si="73"/>
        <v>602357.84000000008</v>
      </c>
      <c r="BV11" s="87">
        <f t="shared" si="74"/>
        <v>602357.84000000008</v>
      </c>
      <c r="BW11" s="90">
        <f t="shared" si="75"/>
        <v>1.5930499345855294E-3</v>
      </c>
      <c r="BX11" s="85">
        <f t="shared" si="76"/>
        <v>20.836198857111231</v>
      </c>
      <c r="BY11" s="104">
        <v>54518510.68</v>
      </c>
      <c r="BZ11" s="90">
        <f t="shared" si="77"/>
        <v>0.14418457618560171</v>
      </c>
      <c r="CA11" s="85">
        <f t="shared" si="78"/>
        <v>1885.8533158994367</v>
      </c>
      <c r="CB11" s="104">
        <v>12157324.029999999</v>
      </c>
      <c r="CC11" s="90">
        <f t="shared" si="79"/>
        <v>3.2152356895905239E-2</v>
      </c>
      <c r="CD11" s="85">
        <f t="shared" si="80"/>
        <v>420.53477889391604</v>
      </c>
      <c r="CE11" s="106">
        <f t="shared" si="81"/>
        <v>10855539.699999999</v>
      </c>
      <c r="CF11" s="107">
        <f t="shared" si="82"/>
        <v>2.8709540509965995E-2</v>
      </c>
      <c r="CG11" s="108">
        <f t="shared" si="83"/>
        <v>375.50467325280528</v>
      </c>
    </row>
    <row r="12" spans="1:146" x14ac:dyDescent="0.2">
      <c r="A12" s="56" t="s">
        <v>50</v>
      </c>
      <c r="B12" s="101" t="s">
        <v>51</v>
      </c>
      <c r="C12" s="102">
        <f t="shared" si="5"/>
        <v>27484.86</v>
      </c>
      <c r="D12" s="102">
        <f t="shared" si="6"/>
        <v>325746079.02999997</v>
      </c>
      <c r="E12" s="103">
        <f t="shared" si="7"/>
        <v>189309503.46999994</v>
      </c>
      <c r="F12" s="103">
        <f t="shared" si="8"/>
        <v>378923.77</v>
      </c>
      <c r="G12" s="103">
        <f t="shared" si="9"/>
        <v>2681900.94</v>
      </c>
      <c r="H12" s="103">
        <f t="shared" si="84"/>
        <v>192370328.17999995</v>
      </c>
      <c r="I12" s="90">
        <f t="shared" si="10"/>
        <v>0.59055301218923761</v>
      </c>
      <c r="J12" s="85">
        <f t="shared" si="11"/>
        <v>6999.1380047051334</v>
      </c>
      <c r="K12" s="103">
        <f t="shared" si="12"/>
        <v>0</v>
      </c>
      <c r="L12" s="104">
        <f t="shared" si="13"/>
        <v>0</v>
      </c>
      <c r="M12" s="103">
        <f t="shared" si="14"/>
        <v>0</v>
      </c>
      <c r="N12" s="103">
        <f t="shared" si="15"/>
        <v>0</v>
      </c>
      <c r="O12" s="104">
        <f t="shared" si="16"/>
        <v>1167680.6500000001</v>
      </c>
      <c r="P12" s="103">
        <f t="shared" si="17"/>
        <v>0</v>
      </c>
      <c r="Q12" s="87">
        <f t="shared" si="85"/>
        <v>1167680.6500000001</v>
      </c>
      <c r="R12" s="88">
        <f t="shared" si="18"/>
        <v>3.5846345517867653E-3</v>
      </c>
      <c r="S12" s="89">
        <f t="shared" si="19"/>
        <v>42.484504196128348</v>
      </c>
      <c r="T12" s="104">
        <f t="shared" si="20"/>
        <v>33814299.61999999</v>
      </c>
      <c r="U12" s="104">
        <f t="shared" si="21"/>
        <v>973563.91</v>
      </c>
      <c r="V12" s="104">
        <f t="shared" si="22"/>
        <v>5474471.9999999991</v>
      </c>
      <c r="W12" s="103">
        <f t="shared" si="23"/>
        <v>0</v>
      </c>
      <c r="X12" s="103">
        <f t="shared" si="24"/>
        <v>0</v>
      </c>
      <c r="Y12" s="103">
        <f t="shared" si="25"/>
        <v>0</v>
      </c>
      <c r="Z12" s="105">
        <f t="shared" si="26"/>
        <v>40262335.529999986</v>
      </c>
      <c r="AA12" s="90">
        <f t="shared" si="27"/>
        <v>0.12360036888208248</v>
      </c>
      <c r="AB12" s="85">
        <f t="shared" si="28"/>
        <v>1464.8914176750395</v>
      </c>
      <c r="AC12" s="104">
        <f t="shared" si="29"/>
        <v>8100234.6300000008</v>
      </c>
      <c r="AD12" s="104">
        <f t="shared" si="30"/>
        <v>226269.78999999998</v>
      </c>
      <c r="AE12" s="104">
        <f t="shared" si="31"/>
        <v>196488</v>
      </c>
      <c r="AF12" s="103">
        <f t="shared" si="32"/>
        <v>37779.839999999997</v>
      </c>
      <c r="AG12" s="86">
        <f t="shared" si="33"/>
        <v>8560772.2600000016</v>
      </c>
      <c r="AH12" s="90">
        <f t="shared" si="34"/>
        <v>2.6280507459958059E-2</v>
      </c>
      <c r="AI12" s="86">
        <f t="shared" si="35"/>
        <v>311.47228910753051</v>
      </c>
      <c r="AJ12" s="104">
        <f t="shared" si="36"/>
        <v>0</v>
      </c>
      <c r="AK12" s="104">
        <f t="shared" si="37"/>
        <v>0</v>
      </c>
      <c r="AL12" s="86">
        <f t="shared" si="38"/>
        <v>0</v>
      </c>
      <c r="AM12" s="90">
        <f t="shared" si="39"/>
        <v>0</v>
      </c>
      <c r="AN12" s="91">
        <f t="shared" si="40"/>
        <v>0</v>
      </c>
      <c r="AO12" s="104">
        <f t="shared" si="41"/>
        <v>6697516.580000001</v>
      </c>
      <c r="AP12" s="104">
        <f t="shared" si="42"/>
        <v>644910.11</v>
      </c>
      <c r="AQ12" s="104">
        <f t="shared" si="43"/>
        <v>0</v>
      </c>
      <c r="AR12" s="104">
        <f t="shared" si="44"/>
        <v>0</v>
      </c>
      <c r="AS12" s="104">
        <f t="shared" si="45"/>
        <v>6217042.9400000004</v>
      </c>
      <c r="AT12" s="104">
        <f t="shared" si="46"/>
        <v>0</v>
      </c>
      <c r="AU12" s="104">
        <f t="shared" si="47"/>
        <v>0</v>
      </c>
      <c r="AV12" s="104">
        <f t="shared" si="48"/>
        <v>2218015.7000000002</v>
      </c>
      <c r="AW12" s="104">
        <f t="shared" si="49"/>
        <v>110138.81999999999</v>
      </c>
      <c r="AX12" s="104">
        <f t="shared" si="50"/>
        <v>0</v>
      </c>
      <c r="AY12" s="104">
        <f t="shared" si="51"/>
        <v>0</v>
      </c>
      <c r="AZ12" s="104">
        <f t="shared" si="52"/>
        <v>561105.38</v>
      </c>
      <c r="BA12" s="104">
        <f t="shared" si="53"/>
        <v>4821460.2899999991</v>
      </c>
      <c r="BB12" s="104">
        <f t="shared" si="54"/>
        <v>0</v>
      </c>
      <c r="BC12" s="104">
        <f t="shared" si="55"/>
        <v>71617</v>
      </c>
      <c r="BD12" s="104">
        <f t="shared" si="56"/>
        <v>343937.93999999994</v>
      </c>
      <c r="BE12" s="86">
        <f t="shared" si="57"/>
        <v>21685744.760000002</v>
      </c>
      <c r="BF12" s="90">
        <f t="shared" si="58"/>
        <v>6.6572542713561958E-2</v>
      </c>
      <c r="BG12" s="85">
        <f t="shared" si="59"/>
        <v>789.0069209011798</v>
      </c>
      <c r="BH12" s="104">
        <f t="shared" si="60"/>
        <v>0</v>
      </c>
      <c r="BI12" s="104">
        <f t="shared" si="61"/>
        <v>0</v>
      </c>
      <c r="BJ12" s="104">
        <f t="shared" si="62"/>
        <v>261882.18</v>
      </c>
      <c r="BK12" s="104">
        <f t="shared" si="63"/>
        <v>0</v>
      </c>
      <c r="BL12" s="104">
        <f t="shared" si="64"/>
        <v>0</v>
      </c>
      <c r="BM12" s="104">
        <f t="shared" si="65"/>
        <v>0</v>
      </c>
      <c r="BN12" s="104">
        <f t="shared" si="66"/>
        <v>320033.49000000005</v>
      </c>
      <c r="BO12" s="87">
        <f t="shared" si="67"/>
        <v>581915.67000000004</v>
      </c>
      <c r="BP12" s="90">
        <f t="shared" si="68"/>
        <v>1.7864088241148341E-3</v>
      </c>
      <c r="BQ12" s="85">
        <f t="shared" si="69"/>
        <v>21.172226091018839</v>
      </c>
      <c r="BR12" s="104">
        <f t="shared" si="70"/>
        <v>0</v>
      </c>
      <c r="BS12" s="104">
        <f t="shared" si="71"/>
        <v>0</v>
      </c>
      <c r="BT12" s="104">
        <f t="shared" si="72"/>
        <v>0</v>
      </c>
      <c r="BU12" s="104">
        <f t="shared" si="73"/>
        <v>410751.00999999995</v>
      </c>
      <c r="BV12" s="87">
        <f t="shared" si="74"/>
        <v>410751.00999999995</v>
      </c>
      <c r="BW12" s="90">
        <f t="shared" si="75"/>
        <v>1.2609545791713776E-3</v>
      </c>
      <c r="BX12" s="85">
        <f t="shared" si="76"/>
        <v>14.944628060685044</v>
      </c>
      <c r="BY12" s="104">
        <v>41975767.730000012</v>
      </c>
      <c r="BZ12" s="90">
        <f t="shared" si="77"/>
        <v>0.12886039290171841</v>
      </c>
      <c r="CA12" s="85">
        <f t="shared" si="78"/>
        <v>1527.2323646545774</v>
      </c>
      <c r="CB12" s="104">
        <v>10401596.559999999</v>
      </c>
      <c r="CC12" s="90">
        <f t="shared" si="79"/>
        <v>3.1931609402555697E-2</v>
      </c>
      <c r="CD12" s="85">
        <f t="shared" si="80"/>
        <v>378.44822786072035</v>
      </c>
      <c r="CE12" s="106">
        <f t="shared" si="81"/>
        <v>8329186.6799999997</v>
      </c>
      <c r="CF12" s="107">
        <f t="shared" si="82"/>
        <v>2.5569568495812694E-2</v>
      </c>
      <c r="CG12" s="108">
        <f t="shared" si="83"/>
        <v>303.04635643041297</v>
      </c>
    </row>
    <row r="13" spans="1:146" x14ac:dyDescent="0.2">
      <c r="A13" s="56" t="s">
        <v>52</v>
      </c>
      <c r="B13" s="101" t="s">
        <v>53</v>
      </c>
      <c r="C13" s="102">
        <f t="shared" si="5"/>
        <v>26508.34</v>
      </c>
      <c r="D13" s="102">
        <f t="shared" si="6"/>
        <v>293077460.99000001</v>
      </c>
      <c r="E13" s="103">
        <f t="shared" si="7"/>
        <v>155023430.25999996</v>
      </c>
      <c r="F13" s="103">
        <f t="shared" si="8"/>
        <v>3436203.5400000005</v>
      </c>
      <c r="G13" s="103">
        <f t="shared" si="9"/>
        <v>0</v>
      </c>
      <c r="H13" s="103">
        <f t="shared" si="84"/>
        <v>158459633.79999995</v>
      </c>
      <c r="I13" s="90">
        <f t="shared" si="10"/>
        <v>0.54067492349883128</v>
      </c>
      <c r="J13" s="85">
        <f t="shared" si="11"/>
        <v>5977.7275302791477</v>
      </c>
      <c r="K13" s="103">
        <f t="shared" si="12"/>
        <v>0</v>
      </c>
      <c r="L13" s="104">
        <f t="shared" si="13"/>
        <v>0</v>
      </c>
      <c r="M13" s="103">
        <f t="shared" si="14"/>
        <v>0</v>
      </c>
      <c r="N13" s="103">
        <f t="shared" si="15"/>
        <v>0</v>
      </c>
      <c r="O13" s="103">
        <f t="shared" si="16"/>
        <v>0</v>
      </c>
      <c r="P13" s="103">
        <f t="shared" si="17"/>
        <v>0</v>
      </c>
      <c r="Q13" s="103"/>
      <c r="R13" s="88">
        <f t="shared" si="18"/>
        <v>0</v>
      </c>
      <c r="S13" s="89">
        <f t="shared" si="19"/>
        <v>0</v>
      </c>
      <c r="T13" s="104">
        <f t="shared" si="20"/>
        <v>32148216.309999999</v>
      </c>
      <c r="U13" s="104">
        <f t="shared" si="21"/>
        <v>873327.93</v>
      </c>
      <c r="V13" s="104">
        <f t="shared" si="22"/>
        <v>4560833.49</v>
      </c>
      <c r="W13" s="103">
        <f t="shared" si="23"/>
        <v>0</v>
      </c>
      <c r="X13" s="103">
        <f t="shared" si="24"/>
        <v>0</v>
      </c>
      <c r="Y13" s="103">
        <f t="shared" si="25"/>
        <v>0</v>
      </c>
      <c r="Z13" s="105">
        <f t="shared" si="26"/>
        <v>37582377.729999997</v>
      </c>
      <c r="AA13" s="90">
        <f t="shared" si="27"/>
        <v>0.12823359941446447</v>
      </c>
      <c r="AB13" s="85">
        <f t="shared" si="28"/>
        <v>1417.7567410860129</v>
      </c>
      <c r="AC13" s="104">
        <f t="shared" si="29"/>
        <v>10265941.039999999</v>
      </c>
      <c r="AD13" s="104">
        <f t="shared" si="30"/>
        <v>715740.3899999999</v>
      </c>
      <c r="AE13" s="104">
        <f t="shared" si="31"/>
        <v>140092.73000000001</v>
      </c>
      <c r="AF13" s="103">
        <f t="shared" si="32"/>
        <v>0</v>
      </c>
      <c r="AG13" s="86">
        <f t="shared" si="33"/>
        <v>11121774.16</v>
      </c>
      <c r="AH13" s="90">
        <f t="shared" si="34"/>
        <v>3.7948241131990294E-2</v>
      </c>
      <c r="AI13" s="86">
        <f t="shared" si="35"/>
        <v>419.55754905814547</v>
      </c>
      <c r="AJ13" s="104">
        <f t="shared" si="36"/>
        <v>4137025.8899999992</v>
      </c>
      <c r="AK13" s="104">
        <f t="shared" si="37"/>
        <v>47293.54</v>
      </c>
      <c r="AL13" s="86">
        <f t="shared" si="38"/>
        <v>4184319.4299999992</v>
      </c>
      <c r="AM13" s="90">
        <f t="shared" si="39"/>
        <v>1.4277179199879758E-2</v>
      </c>
      <c r="AN13" s="91">
        <f t="shared" si="40"/>
        <v>157.84916860127791</v>
      </c>
      <c r="AO13" s="104">
        <f t="shared" si="41"/>
        <v>5147774.1899999995</v>
      </c>
      <c r="AP13" s="104">
        <f t="shared" si="42"/>
        <v>529941.81999999995</v>
      </c>
      <c r="AQ13" s="104">
        <f t="shared" si="43"/>
        <v>0</v>
      </c>
      <c r="AR13" s="104">
        <f t="shared" si="44"/>
        <v>0</v>
      </c>
      <c r="AS13" s="104">
        <f t="shared" si="45"/>
        <v>6076228.410000002</v>
      </c>
      <c r="AT13" s="104">
        <f t="shared" si="46"/>
        <v>0</v>
      </c>
      <c r="AU13" s="104">
        <f t="shared" si="47"/>
        <v>0</v>
      </c>
      <c r="AV13" s="104">
        <f t="shared" si="48"/>
        <v>2327719.9900000002</v>
      </c>
      <c r="AW13" s="104">
        <f t="shared" si="49"/>
        <v>0</v>
      </c>
      <c r="AX13" s="104">
        <f t="shared" si="50"/>
        <v>0</v>
      </c>
      <c r="AY13" s="104">
        <f t="shared" si="51"/>
        <v>0</v>
      </c>
      <c r="AZ13" s="104">
        <f t="shared" si="52"/>
        <v>350015.95000000007</v>
      </c>
      <c r="BA13" s="104">
        <f t="shared" si="53"/>
        <v>4909833.97</v>
      </c>
      <c r="BB13" s="104">
        <f t="shared" si="54"/>
        <v>0</v>
      </c>
      <c r="BC13" s="104">
        <f t="shared" si="55"/>
        <v>53482.52</v>
      </c>
      <c r="BD13" s="104">
        <f t="shared" si="56"/>
        <v>0</v>
      </c>
      <c r="BE13" s="86">
        <f t="shared" si="57"/>
        <v>19394996.850000001</v>
      </c>
      <c r="BF13" s="90">
        <f t="shared" si="58"/>
        <v>6.6177033145042058E-2</v>
      </c>
      <c r="BG13" s="85">
        <f t="shared" si="59"/>
        <v>731.65640888867438</v>
      </c>
      <c r="BH13" s="104">
        <f t="shared" si="60"/>
        <v>92298.3</v>
      </c>
      <c r="BI13" s="104">
        <f t="shared" si="61"/>
        <v>93851.71</v>
      </c>
      <c r="BJ13" s="104">
        <f t="shared" si="62"/>
        <v>884403.25000000023</v>
      </c>
      <c r="BK13" s="104">
        <f t="shared" si="63"/>
        <v>0</v>
      </c>
      <c r="BL13" s="104">
        <f t="shared" si="64"/>
        <v>0</v>
      </c>
      <c r="BM13" s="104">
        <f t="shared" si="65"/>
        <v>0</v>
      </c>
      <c r="BN13" s="104">
        <f t="shared" si="66"/>
        <v>971154.27999999991</v>
      </c>
      <c r="BO13" s="87">
        <f t="shared" si="67"/>
        <v>2041707.54</v>
      </c>
      <c r="BP13" s="90">
        <f t="shared" si="68"/>
        <v>6.9664433870254673E-3</v>
      </c>
      <c r="BQ13" s="85">
        <f t="shared" si="69"/>
        <v>77.021327627456117</v>
      </c>
      <c r="BR13" s="104">
        <f t="shared" si="70"/>
        <v>0</v>
      </c>
      <c r="BS13" s="104">
        <f t="shared" si="71"/>
        <v>0</v>
      </c>
      <c r="BT13" s="104">
        <f t="shared" si="72"/>
        <v>123805.32</v>
      </c>
      <c r="BU13" s="104">
        <f t="shared" si="73"/>
        <v>304028.31000000006</v>
      </c>
      <c r="BV13" s="87">
        <f t="shared" si="74"/>
        <v>427833.63000000006</v>
      </c>
      <c r="BW13" s="90">
        <f t="shared" si="75"/>
        <v>1.4597971080914955E-3</v>
      </c>
      <c r="BX13" s="85">
        <f t="shared" si="76"/>
        <v>16.139585881273593</v>
      </c>
      <c r="BY13" s="104">
        <v>39969536.280000009</v>
      </c>
      <c r="BZ13" s="90">
        <f t="shared" si="77"/>
        <v>0.13637874487169724</v>
      </c>
      <c r="CA13" s="85">
        <f t="shared" si="78"/>
        <v>1507.8098545589805</v>
      </c>
      <c r="CB13" s="104">
        <v>8100127.3700000001</v>
      </c>
      <c r="CC13" s="90">
        <f t="shared" si="79"/>
        <v>2.763817914430609E-2</v>
      </c>
      <c r="CD13" s="85">
        <f t="shared" si="80"/>
        <v>305.56901601533707</v>
      </c>
      <c r="CE13" s="106">
        <f t="shared" si="81"/>
        <v>11795154.199999999</v>
      </c>
      <c r="CF13" s="107">
        <f t="shared" si="82"/>
        <v>4.0245859098671725E-2</v>
      </c>
      <c r="CG13" s="108">
        <f t="shared" si="83"/>
        <v>444.96012198425097</v>
      </c>
    </row>
    <row r="14" spans="1:146" x14ac:dyDescent="0.2">
      <c r="A14" s="56" t="s">
        <v>54</v>
      </c>
      <c r="B14" s="101" t="s">
        <v>55</v>
      </c>
      <c r="C14" s="102">
        <f t="shared" si="5"/>
        <v>27515.849999999995</v>
      </c>
      <c r="D14" s="102">
        <f t="shared" si="6"/>
        <v>288241774.16000003</v>
      </c>
      <c r="E14" s="103">
        <f t="shared" si="7"/>
        <v>175118058.09000003</v>
      </c>
      <c r="F14" s="103">
        <f t="shared" si="8"/>
        <v>551157.16</v>
      </c>
      <c r="G14" s="103">
        <f t="shared" si="9"/>
        <v>0</v>
      </c>
      <c r="H14" s="103">
        <f t="shared" si="84"/>
        <v>175669215.25000003</v>
      </c>
      <c r="I14" s="90">
        <f t="shared" si="10"/>
        <v>0.60945092279541646</v>
      </c>
      <c r="J14" s="85">
        <f t="shared" si="11"/>
        <v>6384.2917900046723</v>
      </c>
      <c r="K14" s="103">
        <f t="shared" si="12"/>
        <v>0</v>
      </c>
      <c r="L14" s="104">
        <f t="shared" si="13"/>
        <v>0</v>
      </c>
      <c r="M14" s="103">
        <f t="shared" si="14"/>
        <v>0</v>
      </c>
      <c r="N14" s="103">
        <f t="shared" si="15"/>
        <v>0</v>
      </c>
      <c r="O14" s="103">
        <f t="shared" si="16"/>
        <v>0</v>
      </c>
      <c r="P14" s="103">
        <f t="shared" si="17"/>
        <v>0</v>
      </c>
      <c r="Q14" s="103"/>
      <c r="R14" s="88">
        <f t="shared" si="18"/>
        <v>0</v>
      </c>
      <c r="S14" s="89">
        <f t="shared" si="19"/>
        <v>0</v>
      </c>
      <c r="T14" s="104">
        <f t="shared" si="20"/>
        <v>31187333.140000004</v>
      </c>
      <c r="U14" s="104">
        <f t="shared" si="21"/>
        <v>1497107.73</v>
      </c>
      <c r="V14" s="104">
        <f t="shared" si="22"/>
        <v>5879164</v>
      </c>
      <c r="W14" s="103">
        <f t="shared" si="23"/>
        <v>0</v>
      </c>
      <c r="X14" s="103">
        <f t="shared" si="24"/>
        <v>0</v>
      </c>
      <c r="Y14" s="103">
        <f t="shared" si="25"/>
        <v>0</v>
      </c>
      <c r="Z14" s="105">
        <f t="shared" si="26"/>
        <v>38563604.870000005</v>
      </c>
      <c r="AA14" s="90">
        <f t="shared" si="27"/>
        <v>0.13378909071172226</v>
      </c>
      <c r="AB14" s="85">
        <f t="shared" si="28"/>
        <v>1401.5051277718119</v>
      </c>
      <c r="AC14" s="104">
        <f t="shared" si="29"/>
        <v>5366094.8199999984</v>
      </c>
      <c r="AD14" s="104">
        <f t="shared" si="30"/>
        <v>1135873.5399999998</v>
      </c>
      <c r="AE14" s="104">
        <f t="shared" si="31"/>
        <v>94578</v>
      </c>
      <c r="AF14" s="103">
        <f t="shared" si="32"/>
        <v>0</v>
      </c>
      <c r="AG14" s="86">
        <f t="shared" si="33"/>
        <v>6596546.3599999985</v>
      </c>
      <c r="AH14" s="90">
        <f t="shared" si="34"/>
        <v>2.2885462661419519E-2</v>
      </c>
      <c r="AI14" s="86">
        <f t="shared" si="35"/>
        <v>239.73623784109884</v>
      </c>
      <c r="AJ14" s="104">
        <f t="shared" si="36"/>
        <v>2149573.42</v>
      </c>
      <c r="AK14" s="104">
        <f t="shared" si="37"/>
        <v>25743</v>
      </c>
      <c r="AL14" s="86">
        <f t="shared" si="38"/>
        <v>2175316.42</v>
      </c>
      <c r="AM14" s="90">
        <f t="shared" si="39"/>
        <v>7.54684648448113E-3</v>
      </c>
      <c r="AN14" s="91">
        <f t="shared" si="40"/>
        <v>79.056849779309033</v>
      </c>
      <c r="AO14" s="104">
        <f t="shared" si="41"/>
        <v>1480452.9000000004</v>
      </c>
      <c r="AP14" s="104">
        <f t="shared" si="42"/>
        <v>463258</v>
      </c>
      <c r="AQ14" s="104">
        <f t="shared" si="43"/>
        <v>0</v>
      </c>
      <c r="AR14" s="104">
        <f t="shared" si="44"/>
        <v>0</v>
      </c>
      <c r="AS14" s="104">
        <f t="shared" si="45"/>
        <v>1630702.73</v>
      </c>
      <c r="AT14" s="104">
        <f t="shared" si="46"/>
        <v>0</v>
      </c>
      <c r="AU14" s="104">
        <f t="shared" si="47"/>
        <v>0</v>
      </c>
      <c r="AV14" s="104">
        <f t="shared" si="48"/>
        <v>1512600.1300000001</v>
      </c>
      <c r="AW14" s="104">
        <f t="shared" si="49"/>
        <v>0</v>
      </c>
      <c r="AX14" s="104">
        <f t="shared" si="50"/>
        <v>612769.15</v>
      </c>
      <c r="AY14" s="104">
        <f t="shared" si="51"/>
        <v>0</v>
      </c>
      <c r="AZ14" s="104">
        <f t="shared" si="52"/>
        <v>306584.36000000004</v>
      </c>
      <c r="BA14" s="104">
        <f t="shared" si="53"/>
        <v>3869038.9999999995</v>
      </c>
      <c r="BB14" s="104">
        <f t="shared" si="54"/>
        <v>0</v>
      </c>
      <c r="BC14" s="104">
        <f t="shared" si="55"/>
        <v>68955</v>
      </c>
      <c r="BD14" s="104">
        <f t="shared" si="56"/>
        <v>369015.57000000007</v>
      </c>
      <c r="BE14" s="86">
        <f t="shared" si="57"/>
        <v>10313376.840000002</v>
      </c>
      <c r="BF14" s="90">
        <f t="shared" si="58"/>
        <v>3.5780298917654989E-2</v>
      </c>
      <c r="BG14" s="85">
        <f t="shared" si="59"/>
        <v>374.81585486183434</v>
      </c>
      <c r="BH14" s="104">
        <f t="shared" si="60"/>
        <v>0</v>
      </c>
      <c r="BI14" s="104">
        <f t="shared" si="61"/>
        <v>174409.61</v>
      </c>
      <c r="BJ14" s="104">
        <f t="shared" si="62"/>
        <v>681377.43</v>
      </c>
      <c r="BK14" s="104">
        <f t="shared" si="63"/>
        <v>0</v>
      </c>
      <c r="BL14" s="104">
        <f t="shared" si="64"/>
        <v>0</v>
      </c>
      <c r="BM14" s="104">
        <f t="shared" si="65"/>
        <v>0</v>
      </c>
      <c r="BN14" s="104">
        <f t="shared" si="66"/>
        <v>4836793.3999999994</v>
      </c>
      <c r="BO14" s="87">
        <f t="shared" si="67"/>
        <v>5692580.4399999995</v>
      </c>
      <c r="BP14" s="90">
        <f t="shared" si="68"/>
        <v>1.9749324873500489E-2</v>
      </c>
      <c r="BQ14" s="85">
        <f t="shared" si="69"/>
        <v>206.88368485800004</v>
      </c>
      <c r="BR14" s="104">
        <f t="shared" si="70"/>
        <v>0</v>
      </c>
      <c r="BS14" s="104">
        <f t="shared" si="71"/>
        <v>0</v>
      </c>
      <c r="BT14" s="104">
        <f t="shared" si="72"/>
        <v>1053761.1300000001</v>
      </c>
      <c r="BU14" s="104">
        <f t="shared" si="73"/>
        <v>977005.7200000002</v>
      </c>
      <c r="BV14" s="87">
        <f t="shared" si="74"/>
        <v>2030766.8500000003</v>
      </c>
      <c r="BW14" s="90">
        <f t="shared" si="75"/>
        <v>7.0453592506433248E-3</v>
      </c>
      <c r="BX14" s="85">
        <f t="shared" si="76"/>
        <v>73.8035296020294</v>
      </c>
      <c r="BY14" s="104">
        <v>30523739.219999991</v>
      </c>
      <c r="BZ14" s="90">
        <f t="shared" si="77"/>
        <v>0.10589630635237687</v>
      </c>
      <c r="CA14" s="85">
        <f t="shared" si="78"/>
        <v>1109.3147847513342</v>
      </c>
      <c r="CB14" s="104">
        <v>7774093.2799999993</v>
      </c>
      <c r="CC14" s="90">
        <f t="shared" si="79"/>
        <v>2.6970737682473048E-2</v>
      </c>
      <c r="CD14" s="85">
        <f t="shared" si="80"/>
        <v>282.53146023110321</v>
      </c>
      <c r="CE14" s="106">
        <f t="shared" si="81"/>
        <v>8902534.6299999971</v>
      </c>
      <c r="CF14" s="107">
        <f t="shared" si="82"/>
        <v>3.0885650270311937E-2</v>
      </c>
      <c r="CG14" s="108">
        <f t="shared" si="83"/>
        <v>323.54205412516779</v>
      </c>
    </row>
    <row r="15" spans="1:146" x14ac:dyDescent="0.2">
      <c r="A15" s="56" t="s">
        <v>56</v>
      </c>
      <c r="B15" s="101" t="s">
        <v>57</v>
      </c>
      <c r="C15" s="102">
        <f t="shared" si="5"/>
        <v>23206.37</v>
      </c>
      <c r="D15" s="102">
        <f t="shared" si="6"/>
        <v>261193843.08000001</v>
      </c>
      <c r="E15" s="103">
        <f t="shared" si="7"/>
        <v>143695060.66999999</v>
      </c>
      <c r="F15" s="103">
        <f t="shared" si="8"/>
        <v>2866434.5400000005</v>
      </c>
      <c r="G15" s="103">
        <f t="shared" si="9"/>
        <v>643539.39999999991</v>
      </c>
      <c r="H15" s="103">
        <f t="shared" si="84"/>
        <v>147205034.60999998</v>
      </c>
      <c r="I15" s="90">
        <f t="shared" si="10"/>
        <v>0.56358539264998353</v>
      </c>
      <c r="J15" s="85">
        <f t="shared" si="11"/>
        <v>6343.3029211376006</v>
      </c>
      <c r="K15" s="103">
        <f t="shared" si="12"/>
        <v>0</v>
      </c>
      <c r="L15" s="104">
        <f t="shared" si="13"/>
        <v>0</v>
      </c>
      <c r="M15" s="103">
        <f t="shared" si="14"/>
        <v>0</v>
      </c>
      <c r="N15" s="103">
        <f t="shared" si="15"/>
        <v>0</v>
      </c>
      <c r="O15" s="103">
        <f t="shared" si="16"/>
        <v>0</v>
      </c>
      <c r="P15" s="103">
        <f t="shared" si="17"/>
        <v>0</v>
      </c>
      <c r="Q15" s="103"/>
      <c r="R15" s="88">
        <f t="shared" si="18"/>
        <v>0</v>
      </c>
      <c r="S15" s="89">
        <f t="shared" si="19"/>
        <v>0</v>
      </c>
      <c r="T15" s="104">
        <f t="shared" si="20"/>
        <v>25280912.499999996</v>
      </c>
      <c r="U15" s="104">
        <f t="shared" si="21"/>
        <v>744248.68</v>
      </c>
      <c r="V15" s="104">
        <f t="shared" si="22"/>
        <v>4267923</v>
      </c>
      <c r="W15" s="103">
        <f t="shared" si="23"/>
        <v>0</v>
      </c>
      <c r="X15" s="103">
        <f t="shared" si="24"/>
        <v>0</v>
      </c>
      <c r="Y15" s="103">
        <f t="shared" si="25"/>
        <v>0</v>
      </c>
      <c r="Z15" s="105">
        <f t="shared" si="26"/>
        <v>30293084.179999996</v>
      </c>
      <c r="AA15" s="90">
        <f t="shared" si="27"/>
        <v>0.1159793195076258</v>
      </c>
      <c r="AB15" s="85">
        <f t="shared" si="28"/>
        <v>1305.3779707899166</v>
      </c>
      <c r="AC15" s="104">
        <f t="shared" si="29"/>
        <v>7073580.1600000001</v>
      </c>
      <c r="AD15" s="104">
        <f t="shared" si="30"/>
        <v>1235164.21</v>
      </c>
      <c r="AE15" s="104">
        <f t="shared" si="31"/>
        <v>188056.21</v>
      </c>
      <c r="AF15" s="103">
        <f t="shared" si="32"/>
        <v>0</v>
      </c>
      <c r="AG15" s="86">
        <f t="shared" si="33"/>
        <v>8496800.5800000001</v>
      </c>
      <c r="AH15" s="90">
        <f t="shared" si="34"/>
        <v>3.2530631196377585E-2</v>
      </c>
      <c r="AI15" s="86">
        <f t="shared" si="35"/>
        <v>366.14087338950469</v>
      </c>
      <c r="AJ15" s="104">
        <f t="shared" si="36"/>
        <v>0</v>
      </c>
      <c r="AK15" s="104">
        <f t="shared" si="37"/>
        <v>0</v>
      </c>
      <c r="AL15" s="86">
        <f t="shared" si="38"/>
        <v>0</v>
      </c>
      <c r="AM15" s="90">
        <f t="shared" si="39"/>
        <v>0</v>
      </c>
      <c r="AN15" s="91">
        <f t="shared" si="40"/>
        <v>0</v>
      </c>
      <c r="AO15" s="104">
        <f t="shared" si="41"/>
        <v>5983903.3099999996</v>
      </c>
      <c r="AP15" s="104">
        <f t="shared" si="42"/>
        <v>1375934.4599999997</v>
      </c>
      <c r="AQ15" s="104">
        <f t="shared" si="43"/>
        <v>0</v>
      </c>
      <c r="AR15" s="104">
        <f t="shared" si="44"/>
        <v>0</v>
      </c>
      <c r="AS15" s="104">
        <f t="shared" si="45"/>
        <v>5679776.6799999997</v>
      </c>
      <c r="AT15" s="104">
        <f t="shared" si="46"/>
        <v>0</v>
      </c>
      <c r="AU15" s="104">
        <f t="shared" si="47"/>
        <v>0</v>
      </c>
      <c r="AV15" s="104">
        <f t="shared" si="48"/>
        <v>1238090.7100000002</v>
      </c>
      <c r="AW15" s="104">
        <f t="shared" si="49"/>
        <v>0</v>
      </c>
      <c r="AX15" s="104">
        <f t="shared" si="50"/>
        <v>0</v>
      </c>
      <c r="AY15" s="104">
        <f t="shared" si="51"/>
        <v>0</v>
      </c>
      <c r="AZ15" s="104">
        <f t="shared" si="52"/>
        <v>284309.78999999992</v>
      </c>
      <c r="BA15" s="104">
        <f t="shared" si="53"/>
        <v>2719818.53</v>
      </c>
      <c r="BB15" s="104">
        <f t="shared" si="54"/>
        <v>0</v>
      </c>
      <c r="BC15" s="104">
        <f t="shared" si="55"/>
        <v>0</v>
      </c>
      <c r="BD15" s="104">
        <f t="shared" si="56"/>
        <v>0</v>
      </c>
      <c r="BE15" s="86">
        <f t="shared" si="57"/>
        <v>17281833.48</v>
      </c>
      <c r="BF15" s="90">
        <f t="shared" si="58"/>
        <v>6.6164781206985865E-2</v>
      </c>
      <c r="BG15" s="85">
        <f t="shared" si="59"/>
        <v>744.70214342010411</v>
      </c>
      <c r="BH15" s="104">
        <f t="shared" si="60"/>
        <v>0</v>
      </c>
      <c r="BI15" s="104">
        <f t="shared" si="61"/>
        <v>35409.449999999997</v>
      </c>
      <c r="BJ15" s="104">
        <f t="shared" si="62"/>
        <v>195720</v>
      </c>
      <c r="BK15" s="104">
        <f t="shared" si="63"/>
        <v>0</v>
      </c>
      <c r="BL15" s="104">
        <f t="shared" si="64"/>
        <v>0</v>
      </c>
      <c r="BM15" s="104">
        <f t="shared" si="65"/>
        <v>0</v>
      </c>
      <c r="BN15" s="104">
        <f t="shared" si="66"/>
        <v>860348.11</v>
      </c>
      <c r="BO15" s="87">
        <f t="shared" si="67"/>
        <v>1091477.56</v>
      </c>
      <c r="BP15" s="90">
        <f t="shared" si="68"/>
        <v>4.178802789259071E-3</v>
      </c>
      <c r="BQ15" s="85">
        <f t="shared" si="69"/>
        <v>47.033532603332624</v>
      </c>
      <c r="BR15" s="104">
        <f t="shared" si="70"/>
        <v>0</v>
      </c>
      <c r="BS15" s="104">
        <f t="shared" si="71"/>
        <v>0</v>
      </c>
      <c r="BT15" s="104">
        <f t="shared" si="72"/>
        <v>116374.8</v>
      </c>
      <c r="BU15" s="104">
        <f t="shared" si="73"/>
        <v>809242.76000000013</v>
      </c>
      <c r="BV15" s="87">
        <f t="shared" si="74"/>
        <v>925617.56000000017</v>
      </c>
      <c r="BW15" s="90">
        <f t="shared" si="75"/>
        <v>3.5437954780446201E-3</v>
      </c>
      <c r="BX15" s="85">
        <f t="shared" si="76"/>
        <v>39.886357064892103</v>
      </c>
      <c r="BY15" s="104">
        <v>40150209.18</v>
      </c>
      <c r="BZ15" s="90">
        <f t="shared" si="77"/>
        <v>0.15371805363613625</v>
      </c>
      <c r="CA15" s="85">
        <f t="shared" si="78"/>
        <v>1730.137422612843</v>
      </c>
      <c r="CB15" s="104">
        <v>7494899.7000000011</v>
      </c>
      <c r="CC15" s="90">
        <f t="shared" si="79"/>
        <v>2.8694779370065083E-2</v>
      </c>
      <c r="CD15" s="85">
        <f t="shared" si="80"/>
        <v>322.96734474198257</v>
      </c>
      <c r="CE15" s="106">
        <f t="shared" si="81"/>
        <v>8254886.2299999995</v>
      </c>
      <c r="CF15" s="107">
        <f t="shared" si="82"/>
        <v>3.1604444165522091E-2</v>
      </c>
      <c r="CG15" s="108">
        <f t="shared" si="83"/>
        <v>355.71639295589961</v>
      </c>
    </row>
    <row r="16" spans="1:146" x14ac:dyDescent="0.2">
      <c r="A16" s="56" t="s">
        <v>58</v>
      </c>
      <c r="B16" s="101" t="s">
        <v>59</v>
      </c>
      <c r="C16" s="102">
        <f t="shared" si="5"/>
        <v>22720.42</v>
      </c>
      <c r="D16" s="102">
        <f t="shared" si="6"/>
        <v>262934241.25</v>
      </c>
      <c r="E16" s="103">
        <f t="shared" si="7"/>
        <v>142929684</v>
      </c>
      <c r="F16" s="103">
        <f t="shared" si="8"/>
        <v>2101758.77</v>
      </c>
      <c r="G16" s="103">
        <f t="shared" si="9"/>
        <v>1009035.7599999999</v>
      </c>
      <c r="H16" s="103">
        <f t="shared" si="84"/>
        <v>146040478.53</v>
      </c>
      <c r="I16" s="90">
        <f t="shared" si="10"/>
        <v>0.55542586555375084</v>
      </c>
      <c r="J16" s="85">
        <f t="shared" si="11"/>
        <v>6427.7191411954536</v>
      </c>
      <c r="K16" s="103">
        <f t="shared" si="12"/>
        <v>0</v>
      </c>
      <c r="L16" s="104">
        <f t="shared" si="13"/>
        <v>0</v>
      </c>
      <c r="M16" s="103">
        <f t="shared" si="14"/>
        <v>0</v>
      </c>
      <c r="N16" s="103">
        <f t="shared" si="15"/>
        <v>0</v>
      </c>
      <c r="O16" s="104">
        <f t="shared" si="16"/>
        <v>522932.5</v>
      </c>
      <c r="P16" s="103">
        <f t="shared" si="17"/>
        <v>0</v>
      </c>
      <c r="Q16" s="87">
        <f t="shared" si="85"/>
        <v>522932.5</v>
      </c>
      <c r="R16" s="88">
        <f t="shared" si="18"/>
        <v>1.9888337765136934E-3</v>
      </c>
      <c r="S16" s="89">
        <f t="shared" si="19"/>
        <v>23.015969775206621</v>
      </c>
      <c r="T16" s="104">
        <f t="shared" si="20"/>
        <v>27982015.449999996</v>
      </c>
      <c r="U16" s="104">
        <f t="shared" si="21"/>
        <v>934769.27</v>
      </c>
      <c r="V16" s="104">
        <f t="shared" si="22"/>
        <v>4783058.8999999994</v>
      </c>
      <c r="W16" s="103">
        <f t="shared" si="23"/>
        <v>0</v>
      </c>
      <c r="X16" s="103">
        <f t="shared" si="24"/>
        <v>0</v>
      </c>
      <c r="Y16" s="103">
        <f t="shared" si="25"/>
        <v>0</v>
      </c>
      <c r="Z16" s="105">
        <f t="shared" si="26"/>
        <v>33699843.619999997</v>
      </c>
      <c r="AA16" s="90">
        <f t="shared" si="27"/>
        <v>0.12816833387614174</v>
      </c>
      <c r="AB16" s="85">
        <f t="shared" si="28"/>
        <v>1483.2403459090986</v>
      </c>
      <c r="AC16" s="104">
        <f t="shared" si="29"/>
        <v>6659525.8900000015</v>
      </c>
      <c r="AD16" s="104">
        <f t="shared" si="30"/>
        <v>688622.79</v>
      </c>
      <c r="AE16" s="104">
        <f t="shared" si="31"/>
        <v>146106</v>
      </c>
      <c r="AF16" s="103">
        <f t="shared" si="32"/>
        <v>0</v>
      </c>
      <c r="AG16" s="86">
        <f t="shared" si="33"/>
        <v>7494254.6800000016</v>
      </c>
      <c r="AH16" s="90">
        <f t="shared" si="34"/>
        <v>2.8502391489111545E-2</v>
      </c>
      <c r="AI16" s="86">
        <f t="shared" si="35"/>
        <v>329.84666128531086</v>
      </c>
      <c r="AJ16" s="104">
        <f t="shared" si="36"/>
        <v>0</v>
      </c>
      <c r="AK16" s="104">
        <f t="shared" si="37"/>
        <v>0</v>
      </c>
      <c r="AL16" s="86">
        <f t="shared" si="38"/>
        <v>0</v>
      </c>
      <c r="AM16" s="90">
        <f t="shared" si="39"/>
        <v>0</v>
      </c>
      <c r="AN16" s="91">
        <f t="shared" si="40"/>
        <v>0</v>
      </c>
      <c r="AO16" s="104">
        <f t="shared" si="41"/>
        <v>5634504.370000001</v>
      </c>
      <c r="AP16" s="104">
        <f t="shared" si="42"/>
        <v>526459.54</v>
      </c>
      <c r="AQ16" s="104">
        <f t="shared" si="43"/>
        <v>0</v>
      </c>
      <c r="AR16" s="104">
        <f t="shared" si="44"/>
        <v>0</v>
      </c>
      <c r="AS16" s="104">
        <f t="shared" si="45"/>
        <v>7134145.7299999986</v>
      </c>
      <c r="AT16" s="104">
        <f t="shared" si="46"/>
        <v>0</v>
      </c>
      <c r="AU16" s="104">
        <f t="shared" si="47"/>
        <v>0</v>
      </c>
      <c r="AV16" s="104">
        <f t="shared" si="48"/>
        <v>3668653.6199999996</v>
      </c>
      <c r="AW16" s="104">
        <f t="shared" si="49"/>
        <v>0</v>
      </c>
      <c r="AX16" s="104">
        <f t="shared" si="50"/>
        <v>896303.51</v>
      </c>
      <c r="AY16" s="104">
        <f t="shared" si="51"/>
        <v>0</v>
      </c>
      <c r="AZ16" s="104">
        <f t="shared" si="52"/>
        <v>496723.32000000007</v>
      </c>
      <c r="BA16" s="104">
        <f t="shared" si="53"/>
        <v>5308540.32</v>
      </c>
      <c r="BB16" s="104">
        <f t="shared" si="54"/>
        <v>0</v>
      </c>
      <c r="BC16" s="104">
        <f t="shared" si="55"/>
        <v>67488.899999999994</v>
      </c>
      <c r="BD16" s="104">
        <f t="shared" si="56"/>
        <v>0</v>
      </c>
      <c r="BE16" s="86">
        <f t="shared" si="57"/>
        <v>23732819.310000002</v>
      </c>
      <c r="BF16" s="90">
        <f t="shared" si="58"/>
        <v>9.0261425051272215E-2</v>
      </c>
      <c r="BG16" s="85">
        <f t="shared" si="59"/>
        <v>1044.5590050712092</v>
      </c>
      <c r="BH16" s="104">
        <f t="shared" si="60"/>
        <v>281828.39999999997</v>
      </c>
      <c r="BI16" s="104">
        <f t="shared" si="61"/>
        <v>68462.819999999992</v>
      </c>
      <c r="BJ16" s="104">
        <f t="shared" si="62"/>
        <v>194005.37</v>
      </c>
      <c r="BK16" s="104">
        <f t="shared" si="63"/>
        <v>0</v>
      </c>
      <c r="BL16" s="104">
        <f t="shared" si="64"/>
        <v>0</v>
      </c>
      <c r="BM16" s="104">
        <f t="shared" si="65"/>
        <v>3311.51</v>
      </c>
      <c r="BN16" s="104">
        <f t="shared" si="66"/>
        <v>1297952.6300000001</v>
      </c>
      <c r="BO16" s="87">
        <f t="shared" si="67"/>
        <v>1845560.73</v>
      </c>
      <c r="BP16" s="90">
        <f t="shared" si="68"/>
        <v>7.0190961862788576E-3</v>
      </c>
      <c r="BQ16" s="85">
        <f t="shared" si="69"/>
        <v>81.22916433763109</v>
      </c>
      <c r="BR16" s="104">
        <f t="shared" si="70"/>
        <v>0</v>
      </c>
      <c r="BS16" s="104">
        <f t="shared" si="71"/>
        <v>0</v>
      </c>
      <c r="BT16" s="104">
        <f t="shared" si="72"/>
        <v>63212.549999999996</v>
      </c>
      <c r="BU16" s="104">
        <f t="shared" si="73"/>
        <v>447973.16</v>
      </c>
      <c r="BV16" s="87">
        <f t="shared" si="74"/>
        <v>511185.70999999996</v>
      </c>
      <c r="BW16" s="90">
        <f t="shared" si="75"/>
        <v>1.9441580053240783E-3</v>
      </c>
      <c r="BX16" s="85">
        <f t="shared" si="76"/>
        <v>22.498955124949276</v>
      </c>
      <c r="BY16" s="104">
        <v>31611999.930000003</v>
      </c>
      <c r="BZ16" s="90">
        <f t="shared" si="77"/>
        <v>0.12022777930982012</v>
      </c>
      <c r="CA16" s="85">
        <f t="shared" si="78"/>
        <v>1391.3475160230316</v>
      </c>
      <c r="CB16" s="104">
        <v>9130001.0799999982</v>
      </c>
      <c r="CC16" s="90">
        <f t="shared" si="79"/>
        <v>3.472351503781175E-2</v>
      </c>
      <c r="CD16" s="85">
        <f t="shared" si="80"/>
        <v>401.84121068184476</v>
      </c>
      <c r="CE16" s="106">
        <f t="shared" si="81"/>
        <v>8345165.1600000001</v>
      </c>
      <c r="CF16" s="107">
        <f t="shared" si="82"/>
        <v>3.1738601713975127E-2</v>
      </c>
      <c r="CG16" s="108">
        <f t="shared" si="83"/>
        <v>367.29801473740366</v>
      </c>
    </row>
    <row r="17" spans="1:104" x14ac:dyDescent="0.2">
      <c r="A17" s="56" t="s">
        <v>60</v>
      </c>
      <c r="B17" s="101" t="s">
        <v>61</v>
      </c>
      <c r="C17" s="102">
        <f t="shared" si="5"/>
        <v>22906.960000000003</v>
      </c>
      <c r="D17" s="102">
        <f t="shared" si="6"/>
        <v>227028664.36000001</v>
      </c>
      <c r="E17" s="103">
        <f t="shared" si="7"/>
        <v>129099727.76999997</v>
      </c>
      <c r="F17" s="103">
        <f t="shared" si="8"/>
        <v>601297.86999999988</v>
      </c>
      <c r="G17" s="103">
        <f t="shared" si="9"/>
        <v>555688.21</v>
      </c>
      <c r="H17" s="103">
        <f t="shared" si="84"/>
        <v>130256713.84999996</v>
      </c>
      <c r="I17" s="90">
        <f t="shared" si="10"/>
        <v>0.57374567311664004</v>
      </c>
      <c r="J17" s="85">
        <f t="shared" si="11"/>
        <v>5686.3378575769093</v>
      </c>
      <c r="K17" s="103">
        <f t="shared" si="12"/>
        <v>0</v>
      </c>
      <c r="L17" s="104">
        <f t="shared" si="13"/>
        <v>0</v>
      </c>
      <c r="M17" s="103">
        <f t="shared" si="14"/>
        <v>0</v>
      </c>
      <c r="N17" s="103">
        <f t="shared" si="15"/>
        <v>0</v>
      </c>
      <c r="O17" s="103">
        <f t="shared" si="16"/>
        <v>0</v>
      </c>
      <c r="P17" s="103">
        <f t="shared" si="17"/>
        <v>0</v>
      </c>
      <c r="Q17" s="103"/>
      <c r="R17" s="88">
        <f t="shared" si="18"/>
        <v>0</v>
      </c>
      <c r="S17" s="89">
        <f t="shared" si="19"/>
        <v>0</v>
      </c>
      <c r="T17" s="104">
        <f t="shared" si="20"/>
        <v>24781221.530000001</v>
      </c>
      <c r="U17" s="104">
        <f t="shared" si="21"/>
        <v>803483.91</v>
      </c>
      <c r="V17" s="104">
        <f t="shared" si="22"/>
        <v>3937309.8400000003</v>
      </c>
      <c r="W17" s="103">
        <f t="shared" si="23"/>
        <v>0</v>
      </c>
      <c r="X17" s="103">
        <f t="shared" si="24"/>
        <v>0</v>
      </c>
      <c r="Y17" s="103">
        <f t="shared" si="25"/>
        <v>16544.32</v>
      </c>
      <c r="Z17" s="105">
        <f t="shared" si="26"/>
        <v>29538559.600000001</v>
      </c>
      <c r="AA17" s="90">
        <f t="shared" si="27"/>
        <v>0.13010938369068947</v>
      </c>
      <c r="AB17" s="85">
        <f t="shared" si="28"/>
        <v>1289.501513950345</v>
      </c>
      <c r="AC17" s="104">
        <f t="shared" si="29"/>
        <v>8556087.9500000011</v>
      </c>
      <c r="AD17" s="104">
        <f t="shared" si="30"/>
        <v>472303.25000000006</v>
      </c>
      <c r="AE17" s="104">
        <f t="shared" si="31"/>
        <v>99498.48</v>
      </c>
      <c r="AF17" s="103">
        <f t="shared" si="32"/>
        <v>0</v>
      </c>
      <c r="AG17" s="86">
        <f t="shared" si="33"/>
        <v>9127889.6800000016</v>
      </c>
      <c r="AH17" s="90">
        <f t="shared" si="34"/>
        <v>4.0205890765960199E-2</v>
      </c>
      <c r="AI17" s="86">
        <f t="shared" si="35"/>
        <v>398.47669354641562</v>
      </c>
      <c r="AJ17" s="104">
        <f t="shared" si="36"/>
        <v>0</v>
      </c>
      <c r="AK17" s="104">
        <f t="shared" si="37"/>
        <v>0</v>
      </c>
      <c r="AL17" s="86">
        <f t="shared" si="38"/>
        <v>0</v>
      </c>
      <c r="AM17" s="90">
        <f t="shared" si="39"/>
        <v>0</v>
      </c>
      <c r="AN17" s="91">
        <f t="shared" si="40"/>
        <v>0</v>
      </c>
      <c r="AO17" s="104">
        <f t="shared" si="41"/>
        <v>2336385.5700000003</v>
      </c>
      <c r="AP17" s="104">
        <f t="shared" si="42"/>
        <v>457798.32999999996</v>
      </c>
      <c r="AQ17" s="104">
        <f t="shared" si="43"/>
        <v>0</v>
      </c>
      <c r="AR17" s="104">
        <f t="shared" si="44"/>
        <v>0</v>
      </c>
      <c r="AS17" s="104">
        <f t="shared" si="45"/>
        <v>3423016.34</v>
      </c>
      <c r="AT17" s="104">
        <f t="shared" si="46"/>
        <v>0</v>
      </c>
      <c r="AU17" s="104">
        <f t="shared" si="47"/>
        <v>0</v>
      </c>
      <c r="AV17" s="104">
        <f t="shared" si="48"/>
        <v>1540881.96</v>
      </c>
      <c r="AW17" s="104">
        <f t="shared" si="49"/>
        <v>0</v>
      </c>
      <c r="AX17" s="104">
        <f t="shared" si="50"/>
        <v>0</v>
      </c>
      <c r="AY17" s="104">
        <f t="shared" si="51"/>
        <v>0</v>
      </c>
      <c r="AZ17" s="104">
        <f t="shared" si="52"/>
        <v>128513.81999999999</v>
      </c>
      <c r="BA17" s="104">
        <f t="shared" si="53"/>
        <v>1177331.71</v>
      </c>
      <c r="BB17" s="104">
        <f t="shared" si="54"/>
        <v>4200.3</v>
      </c>
      <c r="BC17" s="104">
        <f t="shared" si="55"/>
        <v>85197.42</v>
      </c>
      <c r="BD17" s="104">
        <f t="shared" si="56"/>
        <v>18784.419999999998</v>
      </c>
      <c r="BE17" s="86">
        <f t="shared" si="57"/>
        <v>9172109.870000001</v>
      </c>
      <c r="BF17" s="90">
        <f t="shared" si="58"/>
        <v>4.0400668769542507E-2</v>
      </c>
      <c r="BG17" s="85">
        <f t="shared" si="59"/>
        <v>400.40711949555941</v>
      </c>
      <c r="BH17" s="104">
        <f t="shared" si="60"/>
        <v>0</v>
      </c>
      <c r="BI17" s="104">
        <f t="shared" si="61"/>
        <v>0</v>
      </c>
      <c r="BJ17" s="104">
        <f t="shared" si="62"/>
        <v>197712.71</v>
      </c>
      <c r="BK17" s="104">
        <f t="shared" si="63"/>
        <v>0</v>
      </c>
      <c r="BL17" s="104">
        <f t="shared" si="64"/>
        <v>0</v>
      </c>
      <c r="BM17" s="104">
        <f t="shared" si="65"/>
        <v>83944.76999999999</v>
      </c>
      <c r="BN17" s="104">
        <f t="shared" si="66"/>
        <v>155749.50999999998</v>
      </c>
      <c r="BO17" s="87">
        <f t="shared" si="67"/>
        <v>437406.99</v>
      </c>
      <c r="BP17" s="90">
        <f t="shared" si="68"/>
        <v>1.926659751239176E-3</v>
      </c>
      <c r="BQ17" s="85">
        <f t="shared" si="69"/>
        <v>19.094938394269686</v>
      </c>
      <c r="BR17" s="104">
        <f t="shared" si="70"/>
        <v>0</v>
      </c>
      <c r="BS17" s="104">
        <f t="shared" si="71"/>
        <v>0</v>
      </c>
      <c r="BT17" s="104">
        <f t="shared" si="72"/>
        <v>0</v>
      </c>
      <c r="BU17" s="104">
        <f t="shared" si="73"/>
        <v>1018555.5499999999</v>
      </c>
      <c r="BV17" s="87">
        <f t="shared" si="74"/>
        <v>1018555.5499999999</v>
      </c>
      <c r="BW17" s="90">
        <f t="shared" si="75"/>
        <v>4.4864623278797668E-3</v>
      </c>
      <c r="BX17" s="85">
        <f t="shared" si="76"/>
        <v>44.46489407586165</v>
      </c>
      <c r="BY17" s="104">
        <v>33042696.370000008</v>
      </c>
      <c r="BZ17" s="90">
        <f t="shared" si="77"/>
        <v>0.14554416052769489</v>
      </c>
      <c r="CA17" s="85">
        <f t="shared" si="78"/>
        <v>1442.4740938998455</v>
      </c>
      <c r="CB17" s="104">
        <v>5442011.6600000001</v>
      </c>
      <c r="CC17" s="90">
        <f t="shared" si="79"/>
        <v>2.3970592767839159E-2</v>
      </c>
      <c r="CD17" s="85">
        <f t="shared" si="80"/>
        <v>237.57022581783002</v>
      </c>
      <c r="CE17" s="106">
        <f t="shared" si="81"/>
        <v>8992720.790000001</v>
      </c>
      <c r="CF17" s="107">
        <f t="shared" si="82"/>
        <v>3.961050828251457E-2</v>
      </c>
      <c r="CG17" s="108">
        <f t="shared" si="83"/>
        <v>392.57591535498381</v>
      </c>
    </row>
    <row r="18" spans="1:104" x14ac:dyDescent="0.2">
      <c r="A18" s="56" t="s">
        <v>62</v>
      </c>
      <c r="B18" s="101" t="s">
        <v>63</v>
      </c>
      <c r="C18" s="102">
        <f t="shared" si="5"/>
        <v>20672.560000000001</v>
      </c>
      <c r="D18" s="102">
        <f t="shared" si="6"/>
        <v>224393820.65000001</v>
      </c>
      <c r="E18" s="103">
        <f t="shared" si="7"/>
        <v>128794025.76000001</v>
      </c>
      <c r="F18" s="103">
        <f t="shared" si="8"/>
        <v>1027096.75</v>
      </c>
      <c r="G18" s="103">
        <f t="shared" si="9"/>
        <v>138232.31</v>
      </c>
      <c r="H18" s="103">
        <f t="shared" si="84"/>
        <v>129959354.82000001</v>
      </c>
      <c r="I18" s="90">
        <f t="shared" si="10"/>
        <v>0.57915745827379583</v>
      </c>
      <c r="J18" s="85">
        <f t="shared" si="11"/>
        <v>6286.5631939150253</v>
      </c>
      <c r="K18" s="103">
        <f t="shared" si="12"/>
        <v>0</v>
      </c>
      <c r="L18" s="104">
        <f t="shared" si="13"/>
        <v>0</v>
      </c>
      <c r="M18" s="103">
        <f t="shared" si="14"/>
        <v>0</v>
      </c>
      <c r="N18" s="103">
        <f t="shared" si="15"/>
        <v>0</v>
      </c>
      <c r="O18" s="103">
        <f t="shared" si="16"/>
        <v>0</v>
      </c>
      <c r="P18" s="103">
        <f t="shared" si="17"/>
        <v>0</v>
      </c>
      <c r="Q18" s="103"/>
      <c r="R18" s="88">
        <f t="shared" si="18"/>
        <v>0</v>
      </c>
      <c r="S18" s="89">
        <f t="shared" si="19"/>
        <v>0</v>
      </c>
      <c r="T18" s="104">
        <f t="shared" si="20"/>
        <v>30495455.57</v>
      </c>
      <c r="U18" s="104">
        <f t="shared" si="21"/>
        <v>972473.46000000008</v>
      </c>
      <c r="V18" s="104">
        <f t="shared" si="22"/>
        <v>4861205</v>
      </c>
      <c r="W18" s="103">
        <f t="shared" si="23"/>
        <v>0</v>
      </c>
      <c r="X18" s="103">
        <f t="shared" si="24"/>
        <v>0</v>
      </c>
      <c r="Y18" s="103">
        <f t="shared" si="25"/>
        <v>0</v>
      </c>
      <c r="Z18" s="105">
        <f t="shared" si="26"/>
        <v>36329134.030000001</v>
      </c>
      <c r="AA18" s="90">
        <f t="shared" si="27"/>
        <v>0.16189899492225612</v>
      </c>
      <c r="AB18" s="85">
        <f t="shared" si="28"/>
        <v>1757.3601929320801</v>
      </c>
      <c r="AC18" s="104">
        <f t="shared" si="29"/>
        <v>4221484.8100000005</v>
      </c>
      <c r="AD18" s="104">
        <f t="shared" si="30"/>
        <v>952625.93</v>
      </c>
      <c r="AE18" s="104">
        <f t="shared" si="31"/>
        <v>74932.19</v>
      </c>
      <c r="AF18" s="103">
        <f t="shared" si="32"/>
        <v>0</v>
      </c>
      <c r="AG18" s="86">
        <f t="shared" si="33"/>
        <v>5249042.9300000006</v>
      </c>
      <c r="AH18" s="90">
        <f t="shared" si="34"/>
        <v>2.3392101060515546E-2</v>
      </c>
      <c r="AI18" s="86">
        <f t="shared" si="35"/>
        <v>253.91354191256431</v>
      </c>
      <c r="AJ18" s="104">
        <f t="shared" si="36"/>
        <v>0</v>
      </c>
      <c r="AK18" s="104">
        <f t="shared" si="37"/>
        <v>0</v>
      </c>
      <c r="AL18" s="86">
        <f t="shared" si="38"/>
        <v>0</v>
      </c>
      <c r="AM18" s="90">
        <f t="shared" si="39"/>
        <v>0</v>
      </c>
      <c r="AN18" s="91">
        <f t="shared" si="40"/>
        <v>0</v>
      </c>
      <c r="AO18" s="104">
        <f t="shared" si="41"/>
        <v>1492668.8499999999</v>
      </c>
      <c r="AP18" s="104">
        <f t="shared" si="42"/>
        <v>324802.55</v>
      </c>
      <c r="AQ18" s="104">
        <f t="shared" si="43"/>
        <v>0</v>
      </c>
      <c r="AR18" s="104">
        <f t="shared" si="44"/>
        <v>0</v>
      </c>
      <c r="AS18" s="104">
        <f t="shared" si="45"/>
        <v>1681205.5</v>
      </c>
      <c r="AT18" s="104">
        <f t="shared" si="46"/>
        <v>192126.64</v>
      </c>
      <c r="AU18" s="104">
        <f t="shared" si="47"/>
        <v>8559.19</v>
      </c>
      <c r="AV18" s="104">
        <f t="shared" si="48"/>
        <v>1000407.69</v>
      </c>
      <c r="AW18" s="104">
        <f t="shared" si="49"/>
        <v>0</v>
      </c>
      <c r="AX18" s="104">
        <f t="shared" si="50"/>
        <v>0</v>
      </c>
      <c r="AY18" s="104">
        <f t="shared" si="51"/>
        <v>0</v>
      </c>
      <c r="AZ18" s="104">
        <f t="shared" si="52"/>
        <v>192889.65000000005</v>
      </c>
      <c r="BA18" s="104">
        <f t="shared" si="53"/>
        <v>1534794.79</v>
      </c>
      <c r="BB18" s="104">
        <f t="shared" si="54"/>
        <v>0</v>
      </c>
      <c r="BC18" s="104">
        <f t="shared" si="55"/>
        <v>0</v>
      </c>
      <c r="BD18" s="104">
        <f t="shared" si="56"/>
        <v>0</v>
      </c>
      <c r="BE18" s="86">
        <f t="shared" si="57"/>
        <v>6427454.8600000003</v>
      </c>
      <c r="BF18" s="90">
        <f t="shared" si="58"/>
        <v>2.8643635735519084E-2</v>
      </c>
      <c r="BG18" s="85">
        <f t="shared" si="59"/>
        <v>310.91721876729343</v>
      </c>
      <c r="BH18" s="104">
        <f t="shared" si="60"/>
        <v>0</v>
      </c>
      <c r="BI18" s="104">
        <f t="shared" si="61"/>
        <v>96120.74</v>
      </c>
      <c r="BJ18" s="104">
        <f t="shared" si="62"/>
        <v>333541.5</v>
      </c>
      <c r="BK18" s="104">
        <f t="shared" si="63"/>
        <v>0</v>
      </c>
      <c r="BL18" s="104">
        <f t="shared" si="64"/>
        <v>0</v>
      </c>
      <c r="BM18" s="104">
        <f t="shared" si="65"/>
        <v>0</v>
      </c>
      <c r="BN18" s="104">
        <f t="shared" si="66"/>
        <v>4420494.2499999991</v>
      </c>
      <c r="BO18" s="87">
        <f t="shared" si="67"/>
        <v>4850156.4899999993</v>
      </c>
      <c r="BP18" s="90">
        <f t="shared" si="68"/>
        <v>2.1614483304177385E-2</v>
      </c>
      <c r="BQ18" s="85">
        <f t="shared" si="69"/>
        <v>234.61808745506116</v>
      </c>
      <c r="BR18" s="104">
        <f t="shared" si="70"/>
        <v>0</v>
      </c>
      <c r="BS18" s="104">
        <f t="shared" si="71"/>
        <v>1205.8400000000001</v>
      </c>
      <c r="BT18" s="104">
        <f t="shared" si="72"/>
        <v>0</v>
      </c>
      <c r="BU18" s="104">
        <f t="shared" si="73"/>
        <v>708175.77</v>
      </c>
      <c r="BV18" s="87">
        <f t="shared" si="74"/>
        <v>709381.61</v>
      </c>
      <c r="BW18" s="90">
        <f t="shared" si="75"/>
        <v>3.161324175260884E-3</v>
      </c>
      <c r="BX18" s="85">
        <f t="shared" si="76"/>
        <v>34.31513126579388</v>
      </c>
      <c r="BY18" s="104">
        <v>26954296.929999996</v>
      </c>
      <c r="BZ18" s="90">
        <f t="shared" si="77"/>
        <v>0.12012049552844938</v>
      </c>
      <c r="CA18" s="85">
        <f t="shared" si="78"/>
        <v>1303.8683612479535</v>
      </c>
      <c r="CB18" s="104">
        <v>5965945.29</v>
      </c>
      <c r="CC18" s="90">
        <f t="shared" si="79"/>
        <v>2.6586941087408236E-2</v>
      </c>
      <c r="CD18" s="85">
        <f t="shared" si="80"/>
        <v>288.59247669374281</v>
      </c>
      <c r="CE18" s="106">
        <f t="shared" si="81"/>
        <v>7949053.6900000004</v>
      </c>
      <c r="CF18" s="107">
        <f t="shared" si="82"/>
        <v>3.5424565912617521E-2</v>
      </c>
      <c r="CG18" s="108">
        <f t="shared" si="83"/>
        <v>384.52197937749366</v>
      </c>
    </row>
    <row r="19" spans="1:104" x14ac:dyDescent="0.2">
      <c r="A19" s="56" t="s">
        <v>64</v>
      </c>
      <c r="B19" s="101" t="s">
        <v>65</v>
      </c>
      <c r="C19" s="102">
        <f t="shared" si="5"/>
        <v>20662.66</v>
      </c>
      <c r="D19" s="102">
        <f t="shared" si="6"/>
        <v>240251683.72999999</v>
      </c>
      <c r="E19" s="103">
        <f t="shared" si="7"/>
        <v>133928988.52999999</v>
      </c>
      <c r="F19" s="103">
        <f t="shared" si="8"/>
        <v>3231283.31</v>
      </c>
      <c r="G19" s="103">
        <f t="shared" si="9"/>
        <v>1239336.6200000001</v>
      </c>
      <c r="H19" s="103">
        <f t="shared" si="84"/>
        <v>138399608.45999998</v>
      </c>
      <c r="I19" s="90">
        <f t="shared" si="10"/>
        <v>0.57606093040137207</v>
      </c>
      <c r="J19" s="85">
        <f t="shared" si="11"/>
        <v>6698.0538062379183</v>
      </c>
      <c r="K19" s="103">
        <f t="shared" si="12"/>
        <v>0</v>
      </c>
      <c r="L19" s="104">
        <f t="shared" si="13"/>
        <v>0</v>
      </c>
      <c r="M19" s="103">
        <f t="shared" si="14"/>
        <v>0</v>
      </c>
      <c r="N19" s="103">
        <f t="shared" si="15"/>
        <v>0</v>
      </c>
      <c r="O19" s="103">
        <f t="shared" si="16"/>
        <v>0</v>
      </c>
      <c r="P19" s="103">
        <f t="shared" si="17"/>
        <v>0</v>
      </c>
      <c r="Q19" s="103"/>
      <c r="R19" s="88">
        <f t="shared" si="18"/>
        <v>0</v>
      </c>
      <c r="S19" s="89">
        <f t="shared" si="19"/>
        <v>0</v>
      </c>
      <c r="T19" s="104">
        <f t="shared" si="20"/>
        <v>31227525.689999998</v>
      </c>
      <c r="U19" s="104">
        <f t="shared" si="21"/>
        <v>974491.26</v>
      </c>
      <c r="V19" s="104">
        <f t="shared" si="22"/>
        <v>4066143</v>
      </c>
      <c r="W19" s="103">
        <f t="shared" si="23"/>
        <v>0</v>
      </c>
      <c r="X19" s="103">
        <f t="shared" si="24"/>
        <v>0</v>
      </c>
      <c r="Y19" s="103">
        <f t="shared" si="25"/>
        <v>0</v>
      </c>
      <c r="Z19" s="105">
        <f t="shared" si="26"/>
        <v>36268159.950000003</v>
      </c>
      <c r="AA19" s="90">
        <f t="shared" si="27"/>
        <v>0.15095902508121001</v>
      </c>
      <c r="AB19" s="85">
        <f t="shared" si="28"/>
        <v>1755.2512575825185</v>
      </c>
      <c r="AC19" s="104">
        <f t="shared" si="29"/>
        <v>7007222.2200000016</v>
      </c>
      <c r="AD19" s="104">
        <f t="shared" si="30"/>
        <v>608421.94000000006</v>
      </c>
      <c r="AE19" s="104">
        <f t="shared" si="31"/>
        <v>114235.48000000001</v>
      </c>
      <c r="AF19" s="103">
        <f t="shared" si="32"/>
        <v>0</v>
      </c>
      <c r="AG19" s="86">
        <f t="shared" si="33"/>
        <v>7729879.6400000025</v>
      </c>
      <c r="AH19" s="90">
        <f t="shared" si="34"/>
        <v>3.2174091436075046E-2</v>
      </c>
      <c r="AI19" s="86">
        <f t="shared" si="35"/>
        <v>374.09896112117235</v>
      </c>
      <c r="AJ19" s="104">
        <f t="shared" si="36"/>
        <v>0</v>
      </c>
      <c r="AK19" s="104">
        <f t="shared" si="37"/>
        <v>0</v>
      </c>
      <c r="AL19" s="86">
        <f t="shared" si="38"/>
        <v>0</v>
      </c>
      <c r="AM19" s="90">
        <f t="shared" si="39"/>
        <v>0</v>
      </c>
      <c r="AN19" s="91">
        <f t="shared" si="40"/>
        <v>0</v>
      </c>
      <c r="AO19" s="104">
        <f t="shared" si="41"/>
        <v>2950931.9499999993</v>
      </c>
      <c r="AP19" s="104">
        <f t="shared" si="42"/>
        <v>567922.28</v>
      </c>
      <c r="AQ19" s="104">
        <f t="shared" si="43"/>
        <v>0</v>
      </c>
      <c r="AR19" s="104">
        <f t="shared" si="44"/>
        <v>0</v>
      </c>
      <c r="AS19" s="104">
        <f t="shared" si="45"/>
        <v>3713011.3400000003</v>
      </c>
      <c r="AT19" s="104">
        <f t="shared" si="46"/>
        <v>44007.06</v>
      </c>
      <c r="AU19" s="104">
        <f t="shared" si="47"/>
        <v>0</v>
      </c>
      <c r="AV19" s="104">
        <f t="shared" si="48"/>
        <v>1183116.6299999999</v>
      </c>
      <c r="AW19" s="104">
        <f t="shared" si="49"/>
        <v>0</v>
      </c>
      <c r="AX19" s="104">
        <f t="shared" si="50"/>
        <v>0</v>
      </c>
      <c r="AY19" s="104">
        <f t="shared" si="51"/>
        <v>0</v>
      </c>
      <c r="AZ19" s="104">
        <f t="shared" si="52"/>
        <v>351422.11000000004</v>
      </c>
      <c r="BA19" s="104">
        <f t="shared" si="53"/>
        <v>2849224.5000000005</v>
      </c>
      <c r="BB19" s="104">
        <f t="shared" si="54"/>
        <v>0</v>
      </c>
      <c r="BC19" s="104">
        <f t="shared" si="55"/>
        <v>34825</v>
      </c>
      <c r="BD19" s="104">
        <f t="shared" si="56"/>
        <v>0</v>
      </c>
      <c r="BE19" s="86">
        <f t="shared" si="57"/>
        <v>11694460.869999999</v>
      </c>
      <c r="BF19" s="90">
        <f t="shared" si="58"/>
        <v>4.8675874767822591E-2</v>
      </c>
      <c r="BG19" s="85">
        <f t="shared" si="59"/>
        <v>565.97073513284352</v>
      </c>
      <c r="BH19" s="104">
        <f t="shared" si="60"/>
        <v>0</v>
      </c>
      <c r="BI19" s="104">
        <f t="shared" si="61"/>
        <v>101568.84</v>
      </c>
      <c r="BJ19" s="104">
        <f t="shared" si="62"/>
        <v>197329.47000000003</v>
      </c>
      <c r="BK19" s="104">
        <f t="shared" si="63"/>
        <v>0</v>
      </c>
      <c r="BL19" s="104">
        <f t="shared" si="64"/>
        <v>0</v>
      </c>
      <c r="BM19" s="104">
        <f t="shared" si="65"/>
        <v>0</v>
      </c>
      <c r="BN19" s="104">
        <f t="shared" si="66"/>
        <v>2408078.8000000003</v>
      </c>
      <c r="BO19" s="87">
        <f t="shared" si="67"/>
        <v>2706977.1100000003</v>
      </c>
      <c r="BP19" s="90">
        <f t="shared" si="68"/>
        <v>1.1267255521264773E-2</v>
      </c>
      <c r="BQ19" s="85">
        <f t="shared" si="69"/>
        <v>131.00816206625868</v>
      </c>
      <c r="BR19" s="104">
        <f t="shared" si="70"/>
        <v>0</v>
      </c>
      <c r="BS19" s="104">
        <f t="shared" si="71"/>
        <v>0</v>
      </c>
      <c r="BT19" s="104">
        <f t="shared" si="72"/>
        <v>0</v>
      </c>
      <c r="BU19" s="104">
        <f t="shared" si="73"/>
        <v>495170.9</v>
      </c>
      <c r="BV19" s="87">
        <f t="shared" si="74"/>
        <v>495170.9</v>
      </c>
      <c r="BW19" s="90">
        <f t="shared" si="75"/>
        <v>2.0610506961378206E-3</v>
      </c>
      <c r="BX19" s="85">
        <f t="shared" si="76"/>
        <v>23.964528284354483</v>
      </c>
      <c r="BY19" s="104">
        <v>27728354.520000014</v>
      </c>
      <c r="BZ19" s="90">
        <f t="shared" si="77"/>
        <v>0.11541377812428459</v>
      </c>
      <c r="CA19" s="85">
        <f t="shared" si="78"/>
        <v>1341.9547396124224</v>
      </c>
      <c r="CB19" s="104">
        <v>5116055.24</v>
      </c>
      <c r="CC19" s="90">
        <f t="shared" si="79"/>
        <v>2.1294565601253115E-2</v>
      </c>
      <c r="CD19" s="85">
        <f t="shared" si="80"/>
        <v>247.59906226981425</v>
      </c>
      <c r="CE19" s="106">
        <f t="shared" si="81"/>
        <v>10113017.040000001</v>
      </c>
      <c r="CF19" s="107">
        <f t="shared" si="82"/>
        <v>4.2093428370580027E-2</v>
      </c>
      <c r="CG19" s="108">
        <f t="shared" si="83"/>
        <v>489.43442131845563</v>
      </c>
    </row>
    <row r="20" spans="1:104" s="66" customFormat="1" x14ac:dyDescent="0.2">
      <c r="A20" s="109">
        <f>COUNTA(A9:A19)</f>
        <v>11</v>
      </c>
      <c r="B20" s="110" t="s">
        <v>66</v>
      </c>
      <c r="C20" s="111">
        <f>SUM(C9:C19)</f>
        <v>302853.75</v>
      </c>
      <c r="D20" s="111">
        <f t="shared" ref="D20:H20" si="86">SUM(D9:D19)</f>
        <v>3572518100.7400002</v>
      </c>
      <c r="E20" s="111">
        <f t="shared" si="86"/>
        <v>1903838803.53</v>
      </c>
      <c r="F20" s="111">
        <f t="shared" si="86"/>
        <v>26596712.199999999</v>
      </c>
      <c r="G20" s="111">
        <f t="shared" si="86"/>
        <v>9432460.6499999985</v>
      </c>
      <c r="H20" s="111">
        <f t="shared" si="86"/>
        <v>1939867976.3799996</v>
      </c>
      <c r="I20" s="69">
        <f>F20/D20</f>
        <v>7.444808241696757E-3</v>
      </c>
      <c r="J20" s="70">
        <f>F20/C20</f>
        <v>87.820316571942726</v>
      </c>
      <c r="K20" s="112">
        <f t="shared" si="12"/>
        <v>0</v>
      </c>
      <c r="L20" s="113">
        <f t="shared" ref="L20:Q20" si="87">SUM(L9:L19)</f>
        <v>0</v>
      </c>
      <c r="M20" s="112">
        <f t="shared" si="87"/>
        <v>0</v>
      </c>
      <c r="N20" s="112">
        <f t="shared" si="87"/>
        <v>0</v>
      </c>
      <c r="O20" s="113">
        <f t="shared" si="87"/>
        <v>1690613.1500000001</v>
      </c>
      <c r="P20" s="112">
        <f t="shared" si="87"/>
        <v>0</v>
      </c>
      <c r="Q20" s="113">
        <f t="shared" si="87"/>
        <v>1690613.1500000001</v>
      </c>
      <c r="R20" s="73">
        <f t="shared" si="18"/>
        <v>4.7322731539129549E-4</v>
      </c>
      <c r="S20" s="70">
        <f t="shared" si="19"/>
        <v>5.5822757684195761</v>
      </c>
      <c r="T20" s="113">
        <f>SUM(T9:T19)</f>
        <v>419468463.87999988</v>
      </c>
      <c r="U20" s="113">
        <f t="shared" ref="U20:Z20" si="88">SUM(U9:U19)</f>
        <v>13588528.640000001</v>
      </c>
      <c r="V20" s="113">
        <f t="shared" si="88"/>
        <v>63085417.260000005</v>
      </c>
      <c r="W20" s="113">
        <f t="shared" si="88"/>
        <v>0</v>
      </c>
      <c r="X20" s="113">
        <f t="shared" si="88"/>
        <v>0</v>
      </c>
      <c r="Y20" s="113">
        <f t="shared" si="88"/>
        <v>16544.32</v>
      </c>
      <c r="Z20" s="113">
        <f t="shared" si="88"/>
        <v>496158954.09999996</v>
      </c>
      <c r="AA20" s="69">
        <f t="shared" si="27"/>
        <v>0.13888213862295817</v>
      </c>
      <c r="AB20" s="70">
        <f t="shared" si="28"/>
        <v>1638.2790508620083</v>
      </c>
      <c r="AC20" s="113">
        <f>SUM(AC9:AC19)</f>
        <v>84516153.799999997</v>
      </c>
      <c r="AD20" s="113">
        <f t="shared" ref="AD20:AG20" si="89">SUM(AD9:AD19)</f>
        <v>10834035.639999999</v>
      </c>
      <c r="AE20" s="113">
        <f t="shared" si="89"/>
        <v>1924757.4699999997</v>
      </c>
      <c r="AF20" s="113">
        <f t="shared" si="89"/>
        <v>38329.03</v>
      </c>
      <c r="AG20" s="113">
        <f t="shared" si="89"/>
        <v>97313275.940000013</v>
      </c>
      <c r="AH20" s="69">
        <f t="shared" si="34"/>
        <v>2.7239407386023557E-2</v>
      </c>
      <c r="AI20" s="96">
        <f t="shared" si="35"/>
        <v>321.32102026142985</v>
      </c>
      <c r="AJ20" s="113">
        <f>SUM(AJ9:AJ19)</f>
        <v>10532105.719999999</v>
      </c>
      <c r="AK20" s="113">
        <f>SUM(AK9:AK19)</f>
        <v>145166.71</v>
      </c>
      <c r="AL20" s="113">
        <f>SUM(AL9:AL19)</f>
        <v>10677272.43</v>
      </c>
      <c r="AM20" s="69">
        <f t="shared" si="39"/>
        <v>2.9887245155702201E-3</v>
      </c>
      <c r="AN20" s="77">
        <f t="shared" si="40"/>
        <v>35.255539777863078</v>
      </c>
      <c r="AO20" s="113">
        <f>SUM(AO9:AO19)</f>
        <v>67961442.149999991</v>
      </c>
      <c r="AP20" s="113">
        <f t="shared" ref="AP20:AW20" si="90">SUM(AP9:AP19)</f>
        <v>11545350.120000001</v>
      </c>
      <c r="AQ20" s="113">
        <f t="shared" si="90"/>
        <v>87154.8</v>
      </c>
      <c r="AR20" s="113">
        <f t="shared" si="90"/>
        <v>0</v>
      </c>
      <c r="AS20" s="113">
        <f t="shared" si="90"/>
        <v>60593481.159999996</v>
      </c>
      <c r="AT20" s="113">
        <f t="shared" si="90"/>
        <v>1646791.8800000004</v>
      </c>
      <c r="AU20" s="113">
        <f t="shared" si="90"/>
        <v>441088.12999999995</v>
      </c>
      <c r="AV20" s="113">
        <f t="shared" si="90"/>
        <v>25589323.980000004</v>
      </c>
      <c r="AW20" s="113">
        <f t="shared" si="90"/>
        <v>122055.56</v>
      </c>
      <c r="AX20" s="113">
        <f>SUM(AX9:AX19)</f>
        <v>10967293.260000002</v>
      </c>
      <c r="AY20" s="113">
        <f t="shared" ref="AY20:BE20" si="91">SUM(AY9:AY19)</f>
        <v>445735.83999999997</v>
      </c>
      <c r="AZ20" s="113">
        <f t="shared" si="91"/>
        <v>4291399.55</v>
      </c>
      <c r="BA20" s="113">
        <f t="shared" si="91"/>
        <v>60419989.850000001</v>
      </c>
      <c r="BB20" s="113">
        <f t="shared" si="91"/>
        <v>4200.3</v>
      </c>
      <c r="BC20" s="113">
        <f t="shared" si="91"/>
        <v>934135.44000000006</v>
      </c>
      <c r="BD20" s="113">
        <f t="shared" si="91"/>
        <v>1084258.0199999998</v>
      </c>
      <c r="BE20" s="113">
        <f t="shared" si="91"/>
        <v>246133700.03999999</v>
      </c>
      <c r="BF20" s="69">
        <f t="shared" si="58"/>
        <v>6.8896417904507359E-2</v>
      </c>
      <c r="BG20" s="70">
        <f t="shared" si="59"/>
        <v>812.71471804460066</v>
      </c>
      <c r="BH20" s="113">
        <f>SUM(BH9:BH19)</f>
        <v>374126.69999999995</v>
      </c>
      <c r="BI20" s="113">
        <f t="shared" ref="BI20:BO20" si="92">SUM(BI9:BI19)</f>
        <v>1555242.2800000003</v>
      </c>
      <c r="BJ20" s="113">
        <f t="shared" si="92"/>
        <v>6307611.5699999994</v>
      </c>
      <c r="BK20" s="113">
        <f t="shared" si="92"/>
        <v>122297.74</v>
      </c>
      <c r="BL20" s="113">
        <f t="shared" si="92"/>
        <v>0</v>
      </c>
      <c r="BM20" s="113">
        <f t="shared" si="92"/>
        <v>87256.279999999984</v>
      </c>
      <c r="BN20" s="113">
        <f t="shared" si="92"/>
        <v>55706956.749999993</v>
      </c>
      <c r="BO20" s="113">
        <f t="shared" si="92"/>
        <v>64153491.319999993</v>
      </c>
      <c r="BP20" s="69">
        <f t="shared" si="68"/>
        <v>1.795749930748047E-2</v>
      </c>
      <c r="BQ20" s="70">
        <f t="shared" si="69"/>
        <v>211.82993877407822</v>
      </c>
      <c r="BR20" s="113">
        <f>SUM(BR9:BR19)</f>
        <v>1092307.1500000001</v>
      </c>
      <c r="BS20" s="113">
        <f t="shared" ref="BS20:BU20" si="93">SUM(BS9:BS19)</f>
        <v>3808.9100000000003</v>
      </c>
      <c r="BT20" s="113">
        <f t="shared" si="93"/>
        <v>3923103.0599999996</v>
      </c>
      <c r="BU20" s="113">
        <f t="shared" si="93"/>
        <v>10851788.24</v>
      </c>
      <c r="BV20" s="113">
        <f>SUM(BV9:BV19)</f>
        <v>15871007.360000001</v>
      </c>
      <c r="BW20" s="69">
        <f t="shared" si="75"/>
        <v>4.4425267871176163E-3</v>
      </c>
      <c r="BX20" s="70">
        <f t="shared" si="76"/>
        <v>52.404856667615974</v>
      </c>
      <c r="BY20" s="113">
        <f>SUM(BY9:BY19)</f>
        <v>474369290.32000011</v>
      </c>
      <c r="BZ20" s="69">
        <f t="shared" si="77"/>
        <v>0.1327828934503483</v>
      </c>
      <c r="CA20" s="70">
        <f t="shared" si="78"/>
        <v>1566.3312417957516</v>
      </c>
      <c r="CB20" s="113">
        <f>SUM(CB9:CB19)</f>
        <v>99350517.019999981</v>
      </c>
      <c r="CC20" s="69">
        <f t="shared" si="79"/>
        <v>2.7809660922199619E-2</v>
      </c>
      <c r="CD20" s="70">
        <f t="shared" si="80"/>
        <v>328.04783503588772</v>
      </c>
      <c r="CE20" s="114">
        <f>SUM(CE9:CE19)</f>
        <v>126932002.67999999</v>
      </c>
      <c r="CF20" s="79">
        <f t="shared" si="82"/>
        <v>3.5530121639889715E-2</v>
      </c>
      <c r="CG20" s="80">
        <f t="shared" si="83"/>
        <v>419.11979851661073</v>
      </c>
    </row>
    <row r="21" spans="1:104" s="61" customFormat="1" ht="4.5" customHeight="1" x14ac:dyDescent="0.2">
      <c r="A21" s="17"/>
      <c r="B21" s="53"/>
      <c r="C21" s="54"/>
      <c r="D21" s="55"/>
      <c r="E21" s="94"/>
      <c r="F21" s="94"/>
      <c r="G21" s="94"/>
      <c r="H21" s="94"/>
      <c r="I21" s="95"/>
      <c r="J21" s="70"/>
      <c r="K21" s="96"/>
      <c r="L21" s="96"/>
      <c r="M21" s="96"/>
      <c r="N21" s="96"/>
      <c r="O21" s="96"/>
      <c r="P21" s="96"/>
      <c r="Q21" s="87"/>
      <c r="R21" s="73"/>
      <c r="S21" s="74"/>
      <c r="T21" s="97"/>
      <c r="U21" s="97"/>
      <c r="V21" s="97"/>
      <c r="W21" s="97"/>
      <c r="X21" s="97"/>
      <c r="Y21" s="97"/>
      <c r="Z21" s="97"/>
      <c r="AA21" s="98"/>
      <c r="AB21" s="99"/>
      <c r="AC21" s="97"/>
      <c r="AD21" s="97"/>
      <c r="AE21" s="97"/>
      <c r="AF21" s="97"/>
      <c r="AG21" s="97"/>
      <c r="AH21" s="98"/>
      <c r="AI21" s="97"/>
      <c r="AJ21" s="97"/>
      <c r="AK21" s="97"/>
      <c r="AL21" s="97"/>
      <c r="AM21" s="98"/>
      <c r="AN21" s="100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8"/>
      <c r="BG21" s="99"/>
      <c r="BH21" s="97"/>
      <c r="BI21" s="97"/>
      <c r="BJ21" s="97"/>
      <c r="BK21" s="97"/>
      <c r="BL21" s="97"/>
      <c r="BM21" s="97"/>
      <c r="BN21" s="97"/>
      <c r="BO21" s="97"/>
      <c r="BP21" s="98"/>
      <c r="BQ21" s="99"/>
      <c r="BR21" s="97"/>
      <c r="BS21" s="97"/>
      <c r="BT21" s="97"/>
      <c r="BU21" s="97"/>
      <c r="BV21" s="97"/>
      <c r="BW21" s="98"/>
      <c r="BX21" s="99"/>
      <c r="BY21" s="97"/>
      <c r="BZ21" s="98"/>
      <c r="CA21" s="99"/>
      <c r="CB21" s="97"/>
      <c r="CC21" s="98"/>
      <c r="CD21" s="99"/>
      <c r="CE21" s="92"/>
    </row>
    <row r="22" spans="1:104" x14ac:dyDescent="0.2">
      <c r="A22" s="56"/>
      <c r="B22" s="110" t="s">
        <v>67</v>
      </c>
      <c r="C22" s="115"/>
      <c r="D22" s="116"/>
      <c r="E22" s="83"/>
      <c r="F22" s="83"/>
      <c r="G22" s="83"/>
      <c r="H22" s="83"/>
      <c r="I22" s="84"/>
      <c r="J22" s="85"/>
      <c r="K22" s="86"/>
      <c r="L22" s="86"/>
      <c r="M22" s="86"/>
      <c r="N22" s="86"/>
      <c r="O22" s="86"/>
      <c r="P22" s="86"/>
      <c r="Q22" s="87"/>
      <c r="R22" s="88"/>
      <c r="S22" s="89"/>
      <c r="T22" s="86"/>
      <c r="U22" s="86"/>
      <c r="V22" s="86"/>
      <c r="W22" s="86"/>
      <c r="X22" s="86"/>
      <c r="Y22" s="86"/>
      <c r="Z22" s="86"/>
      <c r="AA22" s="90"/>
      <c r="AB22" s="85"/>
      <c r="AC22" s="86"/>
      <c r="AD22" s="86"/>
      <c r="AE22" s="86"/>
      <c r="AF22" s="86"/>
      <c r="AG22" s="86"/>
      <c r="AH22" s="90"/>
      <c r="AI22" s="86"/>
      <c r="AJ22" s="86"/>
      <c r="AK22" s="86"/>
      <c r="AL22" s="86"/>
      <c r="AM22" s="90"/>
      <c r="AN22" s="91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90"/>
      <c r="BG22" s="85"/>
      <c r="BH22" s="86"/>
      <c r="BI22" s="86"/>
      <c r="BJ22" s="86"/>
      <c r="BK22" s="86"/>
      <c r="BL22" s="86"/>
      <c r="BM22" s="86"/>
      <c r="BN22" s="86"/>
      <c r="BO22" s="86"/>
      <c r="BP22" s="90"/>
      <c r="BQ22" s="85"/>
      <c r="BR22" s="86"/>
      <c r="BS22" s="86"/>
      <c r="BT22" s="86"/>
      <c r="BU22" s="86"/>
      <c r="BV22" s="86"/>
      <c r="BW22" s="90"/>
      <c r="BX22" s="85"/>
      <c r="BY22" s="86"/>
      <c r="BZ22" s="90"/>
      <c r="CA22" s="85"/>
      <c r="CB22" s="86"/>
      <c r="CC22" s="90"/>
      <c r="CD22" s="85"/>
      <c r="CE22" s="92"/>
      <c r="CG22" s="108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</row>
    <row r="23" spans="1:104" s="61" customFormat="1" ht="4.5" customHeight="1" x14ac:dyDescent="0.2">
      <c r="A23" s="17"/>
      <c r="B23" s="53"/>
      <c r="C23" s="54"/>
      <c r="D23" s="55"/>
      <c r="E23" s="94"/>
      <c r="F23" s="94"/>
      <c r="G23" s="94"/>
      <c r="H23" s="94"/>
      <c r="I23" s="95"/>
      <c r="J23" s="70"/>
      <c r="K23" s="96"/>
      <c r="L23" s="96"/>
      <c r="M23" s="96"/>
      <c r="N23" s="96"/>
      <c r="O23" s="96"/>
      <c r="P23" s="96"/>
      <c r="Q23" s="87"/>
      <c r="R23" s="73"/>
      <c r="S23" s="74"/>
      <c r="T23" s="97"/>
      <c r="U23" s="97"/>
      <c r="V23" s="97"/>
      <c r="W23" s="97"/>
      <c r="X23" s="97"/>
      <c r="Y23" s="97"/>
      <c r="Z23" s="97"/>
      <c r="AA23" s="98"/>
      <c r="AB23" s="99"/>
      <c r="AC23" s="97"/>
      <c r="AD23" s="97"/>
      <c r="AE23" s="97"/>
      <c r="AF23" s="97"/>
      <c r="AG23" s="97"/>
      <c r="AH23" s="98"/>
      <c r="AI23" s="97"/>
      <c r="AJ23" s="97"/>
      <c r="AK23" s="97"/>
      <c r="AL23" s="97"/>
      <c r="AM23" s="98"/>
      <c r="AN23" s="100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8"/>
      <c r="BG23" s="99"/>
      <c r="BH23" s="97"/>
      <c r="BI23" s="97"/>
      <c r="BJ23" s="97"/>
      <c r="BK23" s="97"/>
      <c r="BL23" s="97"/>
      <c r="BM23" s="97"/>
      <c r="BN23" s="97"/>
      <c r="BO23" s="97"/>
      <c r="BP23" s="98"/>
      <c r="BQ23" s="99"/>
      <c r="BR23" s="97"/>
      <c r="BS23" s="97"/>
      <c r="BT23" s="97"/>
      <c r="BU23" s="97"/>
      <c r="BV23" s="97"/>
      <c r="BW23" s="98"/>
      <c r="BX23" s="99"/>
      <c r="BY23" s="97"/>
      <c r="BZ23" s="98"/>
      <c r="CA23" s="99"/>
      <c r="CB23" s="97"/>
      <c r="CC23" s="98"/>
      <c r="CD23" s="99"/>
      <c r="CE23" s="92"/>
    </row>
    <row r="24" spans="1:104" x14ac:dyDescent="0.2">
      <c r="A24" s="56" t="s">
        <v>68</v>
      </c>
      <c r="B24" s="101" t="s">
        <v>69</v>
      </c>
      <c r="C24" s="102">
        <f t="shared" ref="C24:C42" si="94">VLOOKUP($A24,enroll1516,3,FALSE)</f>
        <v>19844.010000000002</v>
      </c>
      <c r="D24" s="102">
        <f t="shared" ref="D24:D42" si="95">VLOOKUP($A24,enroll1516,4,FALSE)</f>
        <v>242907863.87</v>
      </c>
      <c r="E24" s="103">
        <f t="shared" ref="E24:E42" si="96">IF(ISNA(VLOOKUP($A24,program1516,2,FALSE))=TRUE,0,VLOOKUP($A24,program1516,2,FALSE))</f>
        <v>123862847.74999999</v>
      </c>
      <c r="F24" s="103">
        <f t="shared" ref="F24:F42" si="97">IF(ISNA(VLOOKUP($A24,program1516,3,FALSE))=TRUE,0,VLOOKUP($A24,program1516,3,FALSE))</f>
        <v>284536.68</v>
      </c>
      <c r="G24" s="103">
        <f t="shared" ref="G24:G42" si="98">IF(ISNA(VLOOKUP($A24,program1516,4,FALSE))=TRUE,0,VLOOKUP($A24,program1516,4,FALSE))</f>
        <v>2252803.7600000002</v>
      </c>
      <c r="H24" s="103">
        <f>SUM(E24:G24)</f>
        <v>126400188.19</v>
      </c>
      <c r="I24" s="90">
        <f t="shared" ref="I24:I42" si="99">H24/D24</f>
        <v>0.52036268474884428</v>
      </c>
      <c r="J24" s="85">
        <f t="shared" ref="J24:J42" si="100">H24/C24</f>
        <v>6369.6898051351509</v>
      </c>
      <c r="K24" s="103">
        <f t="shared" ref="K24:K42" si="101">IF(ISNA(VLOOKUP($A24,program1516,5,FALSE))=TRUE,0,VLOOKUP($A24,program1516,5,FALSE))</f>
        <v>0</v>
      </c>
      <c r="L24" s="103">
        <f t="shared" ref="L24:L42" si="102">IF(ISNA(VLOOKUP($A24,program1516,6,FALSE))=TRUE,0,VLOOKUP($A24,program1516,6,FALSE))</f>
        <v>0</v>
      </c>
      <c r="M24" s="103">
        <f t="shared" ref="M24:M42" si="103">IF(ISNA(VLOOKUP($A24,program1516,7,FALSE))=TRUE,0,VLOOKUP($A24,program1516,7,FALSE))</f>
        <v>0</v>
      </c>
      <c r="N24" s="103">
        <f t="shared" ref="N24:N42" si="104">IF(ISNA(VLOOKUP($A24,program1516,8,FALSE))=TRUE,0,VLOOKUP($A24,program1516,8,FALSE))</f>
        <v>0</v>
      </c>
      <c r="O24" s="104">
        <f t="shared" ref="O24:O42" si="105">IF(ISNA(VLOOKUP($A24,program1516,9,FALSE))=TRUE,0,VLOOKUP($A24,program1516,9,FALSE))</f>
        <v>1444896.67</v>
      </c>
      <c r="P24" s="104">
        <f t="shared" ref="P24:P42" si="106">IF(ISNA(VLOOKUP($A24,program1516,10,FALSE))=TRUE,0,VLOOKUP($A24,program1516,10,FALSE))</f>
        <v>0</v>
      </c>
      <c r="Q24" s="87">
        <f>SUM(K24:P24)</f>
        <v>1444896.67</v>
      </c>
      <c r="R24" s="88">
        <f t="shared" ref="R24:R43" si="107">Q24/D24</f>
        <v>5.9483322070350226E-3</v>
      </c>
      <c r="S24" s="89">
        <f t="shared" ref="S24:S43" si="108">Q24/C24</f>
        <v>72.812736437846979</v>
      </c>
      <c r="T24" s="104">
        <f t="shared" ref="T24:T42" si="109">VLOOKUP($A24,program1516,11,FALSE)</f>
        <v>23872448.75</v>
      </c>
      <c r="U24" s="104">
        <f t="shared" ref="U24:U42" si="110">VLOOKUP($A24,program1516,12,FALSE)</f>
        <v>653133.81000000006</v>
      </c>
      <c r="V24" s="104">
        <f t="shared" ref="V24:V42" si="111">VLOOKUP($A24,program1516,13,FALSE)</f>
        <v>5486954.7199999997</v>
      </c>
      <c r="W24" s="103">
        <f t="shared" ref="W24:W42" si="112">VLOOKUP($A24,program1516,14,FALSE)</f>
        <v>0</v>
      </c>
      <c r="X24" s="103">
        <f t="shared" ref="X24:X42" si="113">VLOOKUP($A24,program1516,15,FALSE)</f>
        <v>0</v>
      </c>
      <c r="Y24" s="103">
        <f t="shared" ref="Y24:Y42" si="114">VLOOKUP($A24,program1516,16,FALSE)</f>
        <v>0</v>
      </c>
      <c r="Z24" s="105">
        <f t="shared" ref="Z24:Z42" si="115">SUM(T24:Y24)</f>
        <v>30012537.279999997</v>
      </c>
      <c r="AA24" s="90">
        <f t="shared" ref="AA24:AA43" si="116">Z24/D24</f>
        <v>0.12355523119688779</v>
      </c>
      <c r="AB24" s="85">
        <f t="shared" ref="AB24:AB43" si="117">Z24/C24</f>
        <v>1512.4230072450071</v>
      </c>
      <c r="AC24" s="104">
        <f t="shared" ref="AC24:AC42" si="118">VLOOKUP($A24,program1516,17,FALSE)</f>
        <v>5001606.3099999996</v>
      </c>
      <c r="AD24" s="104">
        <f t="shared" ref="AD24:AD42" si="119">VLOOKUP($A24,program1516,18,FALSE)</f>
        <v>819732.46999999986</v>
      </c>
      <c r="AE24" s="104">
        <f t="shared" ref="AE24:AE42" si="120">VLOOKUP($A24,program1516,19,FALSE)</f>
        <v>130203.31</v>
      </c>
      <c r="AF24" s="104">
        <f t="shared" ref="AF24:AF42" si="121">VLOOKUP($A24,program1516,20,FALSE)</f>
        <v>0</v>
      </c>
      <c r="AG24" s="86">
        <f t="shared" ref="AG24:AG42" si="122">SUM(AC24:AF24)</f>
        <v>5951542.0899999989</v>
      </c>
      <c r="AH24" s="90">
        <f t="shared" ref="AH24:AH43" si="123">AG24/D24</f>
        <v>2.4501232669787747E-2</v>
      </c>
      <c r="AI24" s="86">
        <f t="shared" ref="AI24:AI43" si="124">AG24/C24</f>
        <v>299.91630169507062</v>
      </c>
      <c r="AJ24" s="104">
        <f t="shared" ref="AJ24:AJ42" si="125">VLOOKUP($A24,program1516,21,FALSE)</f>
        <v>3443087.5100000002</v>
      </c>
      <c r="AK24" s="104">
        <f t="shared" ref="AK24:AK42" si="126">VLOOKUP($A24,program1516,22,FALSE)</f>
        <v>69051</v>
      </c>
      <c r="AL24" s="86">
        <f t="shared" ref="AL24:AL42" si="127">SUM(AJ24:AK24)</f>
        <v>3512138.5100000002</v>
      </c>
      <c r="AM24" s="90">
        <f t="shared" ref="AM24:AM43" si="128">AL24/D24</f>
        <v>1.4458727082955349E-2</v>
      </c>
      <c r="AN24" s="91">
        <f t="shared" ref="AN24:AN43" si="129">AL24/C24</f>
        <v>176.98733824463906</v>
      </c>
      <c r="AO24" s="104">
        <f t="shared" ref="AO24:AO42" si="130">VLOOKUP($A24,program1516,23,FALSE)</f>
        <v>7501846.6999999983</v>
      </c>
      <c r="AP24" s="104">
        <f t="shared" ref="AP24:AP42" si="131">VLOOKUP($A24,program1516,24,FALSE)</f>
        <v>649834.66</v>
      </c>
      <c r="AQ24" s="104">
        <f t="shared" ref="AQ24:AQ42" si="132">VLOOKUP($A24,program1516,25,FALSE)</f>
        <v>0</v>
      </c>
      <c r="AR24" s="104">
        <f t="shared" ref="AR24:AR42" si="133">VLOOKUP($A24,program1516,26,FALSE)</f>
        <v>0</v>
      </c>
      <c r="AS24" s="104">
        <f t="shared" ref="AS24:AS42" si="134">VLOOKUP($A24,program1516,27,FALSE)</f>
        <v>6029439.5999999987</v>
      </c>
      <c r="AT24" s="104">
        <f t="shared" ref="AT24:AT42" si="135">VLOOKUP($A24,program1516,28,FALSE)</f>
        <v>0</v>
      </c>
      <c r="AU24" s="104">
        <f t="shared" ref="AU24:AU42" si="136">VLOOKUP($A24,program1516,29,FALSE)</f>
        <v>0</v>
      </c>
      <c r="AV24" s="104">
        <f t="shared" ref="AV24:AV42" si="137">VLOOKUP($A24,program1516,30,FALSE)</f>
        <v>2142835.2600000002</v>
      </c>
      <c r="AW24" s="104">
        <f t="shared" ref="AW24:AW42" si="138">VLOOKUP($A24,program1516,31,FALSE)</f>
        <v>0</v>
      </c>
      <c r="AX24" s="104">
        <f t="shared" ref="AX24:AX42" si="139">VLOOKUP($A24,program1516,32,FALSE)</f>
        <v>409851.44</v>
      </c>
      <c r="AY24" s="104">
        <f t="shared" ref="AY24:AY42" si="140">VLOOKUP($A24,program1516,33,FALSE)</f>
        <v>0</v>
      </c>
      <c r="AZ24" s="104">
        <f t="shared" ref="AZ24:AZ42" si="141">VLOOKUP($A24,program1516,34,FALSE)</f>
        <v>707863.41</v>
      </c>
      <c r="BA24" s="104">
        <f t="shared" ref="BA24:BA42" si="142">VLOOKUP($A24,program1516,35,FALSE)</f>
        <v>4902102.7</v>
      </c>
      <c r="BB24" s="104">
        <f t="shared" ref="BB24:BB42" si="143">VLOOKUP($A24,program1516,36,FALSE)</f>
        <v>0</v>
      </c>
      <c r="BC24" s="104">
        <f t="shared" ref="BC24:BC42" si="144">VLOOKUP($A24,program1516,37,FALSE)</f>
        <v>68093.319999999992</v>
      </c>
      <c r="BD24" s="104">
        <f t="shared" ref="BD24:BD42" si="145">VLOOKUP($A24,program1516,38,FALSE)</f>
        <v>1659576.02</v>
      </c>
      <c r="BE24" s="86">
        <f t="shared" ref="BE24:BE42" si="146">SUM(AO24:BD24)</f>
        <v>24071443.109999996</v>
      </c>
      <c r="BF24" s="90">
        <f t="shared" ref="BF24:BF43" si="147">BE24/D24</f>
        <v>9.9097010391078183E-2</v>
      </c>
      <c r="BG24" s="85">
        <f t="shared" ref="BG24:BG43" si="148">BE24/C24</f>
        <v>1213.0332080058413</v>
      </c>
      <c r="BH24" s="104">
        <f t="shared" ref="BH24:BH42" si="149">VLOOKUP($A24,program1516,39,FALSE)</f>
        <v>0</v>
      </c>
      <c r="BI24" s="104">
        <f t="shared" ref="BI24:BI42" si="150">VLOOKUP($A24,program1516,40,FALSE)</f>
        <v>15548.21</v>
      </c>
      <c r="BJ24" s="104">
        <f t="shared" ref="BJ24:BJ42" si="151">VLOOKUP($A24,program1516,41,FALSE)</f>
        <v>176932.93999999997</v>
      </c>
      <c r="BK24" s="104">
        <f t="shared" ref="BK24:BK42" si="152">VLOOKUP($A24,program1516,42,FALSE)</f>
        <v>0</v>
      </c>
      <c r="BL24" s="104">
        <f t="shared" ref="BL24:BL42" si="153">VLOOKUP($A24,program1516,43,FALSE)</f>
        <v>0</v>
      </c>
      <c r="BM24" s="104">
        <f t="shared" ref="BM24:BM42" si="154">VLOOKUP($A24,program1516,44,FALSE)</f>
        <v>105537.82999999999</v>
      </c>
      <c r="BN24" s="104">
        <f t="shared" ref="BN24:BN42" si="155">VLOOKUP($A24,program1516,45,FALSE)</f>
        <v>1812391.2800000003</v>
      </c>
      <c r="BO24" s="87">
        <f t="shared" ref="BO24:BO42" si="156">SUM(BH24:BN24)</f>
        <v>2110410.2600000002</v>
      </c>
      <c r="BP24" s="90">
        <f t="shared" ref="BP24:BP43" si="157">BO24/D24</f>
        <v>8.6881100775290446E-3</v>
      </c>
      <c r="BQ24" s="85">
        <f t="shared" ref="BQ24:BQ43" si="158">BO24/C24</f>
        <v>106.34998974501626</v>
      </c>
      <c r="BR24" s="104">
        <f t="shared" ref="BR24:BR42" si="159">VLOOKUP($A24,program1516,46,FALSE)</f>
        <v>0</v>
      </c>
      <c r="BS24" s="104">
        <f t="shared" ref="BS24:BS42" si="160">VLOOKUP($A24,program1516,47,FALSE)</f>
        <v>0</v>
      </c>
      <c r="BT24" s="104">
        <f t="shared" ref="BT24:BT42" si="161">VLOOKUP($A24,program1516,48,FALSE)</f>
        <v>185110.83</v>
      </c>
      <c r="BU24" s="104">
        <f t="shared" ref="BU24:BU42" si="162">VLOOKUP($A24,program1516,49,FALSE)</f>
        <v>1391221.5099999995</v>
      </c>
      <c r="BV24" s="87">
        <f t="shared" ref="BV24:BV42" si="163">SUM(BR24:BU24)</f>
        <v>1576332.3399999996</v>
      </c>
      <c r="BW24" s="90">
        <f t="shared" ref="BW24:BW43" si="164">BV24/D24</f>
        <v>6.4894248991610448E-3</v>
      </c>
      <c r="BX24" s="85">
        <f t="shared" ref="BX24:BX43" si="165">BV24/C24</f>
        <v>79.436179481868805</v>
      </c>
      <c r="BY24" s="104">
        <v>32584583.969999999</v>
      </c>
      <c r="BZ24" s="90">
        <v>0.13414380024945874</v>
      </c>
      <c r="CA24" s="85">
        <v>1642.0362603123056</v>
      </c>
      <c r="CB24" s="104">
        <v>8588652.8200000003</v>
      </c>
      <c r="CC24" s="90">
        <f t="shared" ref="CC24:CC43" si="166">CB24/D24</f>
        <v>3.5357656533493272E-2</v>
      </c>
      <c r="CD24" s="85">
        <f t="shared" ref="CD24:CD43" si="167">CB24/C24</f>
        <v>432.80832956645355</v>
      </c>
      <c r="CE24" s="106">
        <f t="shared" ref="CE24:CE42" si="168">VLOOKUP($A24,program1516,52,FALSE)</f>
        <v>6655138.6300000008</v>
      </c>
      <c r="CF24" s="107">
        <f t="shared" ref="CF24:CF43" si="169">CE24/D24</f>
        <v>2.7397789943769433E-2</v>
      </c>
      <c r="CG24" s="108">
        <f t="shared" ref="CG24:CG43" si="170">CE24/C24</f>
        <v>335.3726706446933</v>
      </c>
    </row>
    <row r="25" spans="1:104" x14ac:dyDescent="0.2">
      <c r="A25" s="56" t="s">
        <v>70</v>
      </c>
      <c r="B25" s="101" t="s">
        <v>71</v>
      </c>
      <c r="C25" s="102">
        <f t="shared" si="94"/>
        <v>19654.280000000006</v>
      </c>
      <c r="D25" s="102">
        <f t="shared" si="95"/>
        <v>248573836.03999999</v>
      </c>
      <c r="E25" s="103">
        <f t="shared" si="96"/>
        <v>141649533</v>
      </c>
      <c r="F25" s="103">
        <f t="shared" si="97"/>
        <v>0</v>
      </c>
      <c r="G25" s="103">
        <f t="shared" si="98"/>
        <v>304243.24</v>
      </c>
      <c r="H25" s="103">
        <f t="shared" ref="H25:H42" si="171">SUM(E25:G25)</f>
        <v>141953776.24000001</v>
      </c>
      <c r="I25" s="90">
        <f t="shared" si="99"/>
        <v>0.57107287919536753</v>
      </c>
      <c r="J25" s="85">
        <f t="shared" si="100"/>
        <v>7222.5375969000115</v>
      </c>
      <c r="K25" s="103">
        <f t="shared" si="101"/>
        <v>0</v>
      </c>
      <c r="L25" s="103">
        <f t="shared" si="102"/>
        <v>0</v>
      </c>
      <c r="M25" s="103">
        <f t="shared" si="103"/>
        <v>0</v>
      </c>
      <c r="N25" s="103">
        <f t="shared" si="104"/>
        <v>0</v>
      </c>
      <c r="O25" s="104">
        <f t="shared" si="105"/>
        <v>0</v>
      </c>
      <c r="P25" s="104">
        <f t="shared" si="106"/>
        <v>0</v>
      </c>
      <c r="Q25" s="87">
        <f t="shared" ref="Q25:Q33" si="172">SUM(K25:P25)</f>
        <v>0</v>
      </c>
      <c r="R25" s="88">
        <f t="shared" si="107"/>
        <v>0</v>
      </c>
      <c r="S25" s="89">
        <f t="shared" si="108"/>
        <v>0</v>
      </c>
      <c r="T25" s="104">
        <f t="shared" si="109"/>
        <v>27335273.770000007</v>
      </c>
      <c r="U25" s="104">
        <f t="shared" si="110"/>
        <v>816735.75</v>
      </c>
      <c r="V25" s="104">
        <f t="shared" si="111"/>
        <v>4092589.3</v>
      </c>
      <c r="W25" s="103">
        <f t="shared" si="112"/>
        <v>0</v>
      </c>
      <c r="X25" s="103">
        <f t="shared" si="113"/>
        <v>0</v>
      </c>
      <c r="Y25" s="103">
        <f t="shared" si="114"/>
        <v>0</v>
      </c>
      <c r="Z25" s="105">
        <f t="shared" si="115"/>
        <v>32244598.820000008</v>
      </c>
      <c r="AA25" s="90">
        <f t="shared" si="116"/>
        <v>0.12971839407431149</v>
      </c>
      <c r="AB25" s="85">
        <f t="shared" si="117"/>
        <v>1640.5891653115757</v>
      </c>
      <c r="AC25" s="104">
        <f t="shared" si="118"/>
        <v>4264888.0399999991</v>
      </c>
      <c r="AD25" s="104">
        <f t="shared" si="119"/>
        <v>719190.90000000014</v>
      </c>
      <c r="AE25" s="104">
        <f t="shared" si="120"/>
        <v>71130.700000000012</v>
      </c>
      <c r="AF25" s="104">
        <f t="shared" si="121"/>
        <v>0</v>
      </c>
      <c r="AG25" s="86">
        <f t="shared" si="122"/>
        <v>5055209.6399999997</v>
      </c>
      <c r="AH25" s="90">
        <f t="shared" si="123"/>
        <v>2.0336853308996389E-2</v>
      </c>
      <c r="AI25" s="86">
        <f t="shared" si="124"/>
        <v>257.20655450110604</v>
      </c>
      <c r="AJ25" s="104">
        <f t="shared" si="125"/>
        <v>0</v>
      </c>
      <c r="AK25" s="104">
        <f t="shared" si="126"/>
        <v>0</v>
      </c>
      <c r="AL25" s="86">
        <f t="shared" si="127"/>
        <v>0</v>
      </c>
      <c r="AM25" s="90">
        <f t="shared" si="128"/>
        <v>0</v>
      </c>
      <c r="AN25" s="91">
        <f t="shared" si="129"/>
        <v>0</v>
      </c>
      <c r="AO25" s="104">
        <f t="shared" si="130"/>
        <v>1573633.74</v>
      </c>
      <c r="AP25" s="104">
        <f t="shared" si="131"/>
        <v>425523.66000000003</v>
      </c>
      <c r="AQ25" s="104">
        <f t="shared" si="132"/>
        <v>0</v>
      </c>
      <c r="AR25" s="104">
        <f t="shared" si="133"/>
        <v>0</v>
      </c>
      <c r="AS25" s="104">
        <f t="shared" si="134"/>
        <v>1529247.9300000002</v>
      </c>
      <c r="AT25" s="104">
        <f t="shared" si="135"/>
        <v>0</v>
      </c>
      <c r="AU25" s="104">
        <f t="shared" si="136"/>
        <v>0</v>
      </c>
      <c r="AV25" s="104">
        <f t="shared" si="137"/>
        <v>2477336.9300000006</v>
      </c>
      <c r="AW25" s="104">
        <f t="shared" si="138"/>
        <v>0</v>
      </c>
      <c r="AX25" s="104">
        <f t="shared" si="139"/>
        <v>947557.06</v>
      </c>
      <c r="AY25" s="104">
        <f t="shared" si="140"/>
        <v>0</v>
      </c>
      <c r="AZ25" s="104">
        <f t="shared" si="141"/>
        <v>293363.66000000003</v>
      </c>
      <c r="BA25" s="104">
        <f t="shared" si="142"/>
        <v>2394626.4099999997</v>
      </c>
      <c r="BB25" s="104">
        <f t="shared" si="143"/>
        <v>0</v>
      </c>
      <c r="BC25" s="104">
        <f t="shared" si="144"/>
        <v>0</v>
      </c>
      <c r="BD25" s="104">
        <f t="shared" si="145"/>
        <v>35000</v>
      </c>
      <c r="BE25" s="86">
        <f t="shared" si="146"/>
        <v>9676289.3900000006</v>
      </c>
      <c r="BF25" s="90">
        <f t="shared" si="147"/>
        <v>3.8927223975587323E-2</v>
      </c>
      <c r="BG25" s="85">
        <f t="shared" si="148"/>
        <v>492.324795922313</v>
      </c>
      <c r="BH25" s="104">
        <f t="shared" si="149"/>
        <v>0</v>
      </c>
      <c r="BI25" s="104">
        <f t="shared" si="150"/>
        <v>1062151.8999999999</v>
      </c>
      <c r="BJ25" s="104">
        <f t="shared" si="151"/>
        <v>1014933.62</v>
      </c>
      <c r="BK25" s="104">
        <f t="shared" si="152"/>
        <v>0</v>
      </c>
      <c r="BL25" s="104">
        <f t="shared" si="153"/>
        <v>0</v>
      </c>
      <c r="BM25" s="104">
        <f t="shared" si="154"/>
        <v>0</v>
      </c>
      <c r="BN25" s="104">
        <f t="shared" si="155"/>
        <v>3153781.65</v>
      </c>
      <c r="BO25" s="87">
        <f t="shared" si="156"/>
        <v>5230867.17</v>
      </c>
      <c r="BP25" s="90">
        <f t="shared" si="157"/>
        <v>2.1043514688964527E-2</v>
      </c>
      <c r="BQ25" s="85">
        <f t="shared" si="158"/>
        <v>266.14392234159675</v>
      </c>
      <c r="BR25" s="104">
        <f t="shared" si="159"/>
        <v>0</v>
      </c>
      <c r="BS25" s="104">
        <f t="shared" si="160"/>
        <v>0</v>
      </c>
      <c r="BT25" s="104">
        <f t="shared" si="161"/>
        <v>8460149.6199999992</v>
      </c>
      <c r="BU25" s="104">
        <f t="shared" si="162"/>
        <v>963759.22999999986</v>
      </c>
      <c r="BV25" s="87">
        <f t="shared" si="163"/>
        <v>9423908.8499999996</v>
      </c>
      <c r="BW25" s="90">
        <f t="shared" si="164"/>
        <v>3.791190979763262E-2</v>
      </c>
      <c r="BX25" s="85">
        <f t="shared" si="165"/>
        <v>479.48379945742079</v>
      </c>
      <c r="BY25" s="104">
        <v>32098302.169999991</v>
      </c>
      <c r="BZ25" s="90">
        <v>0.12912985003310967</v>
      </c>
      <c r="CA25" s="85">
        <v>1633.1456644557816</v>
      </c>
      <c r="CB25" s="104">
        <v>6166619.21</v>
      </c>
      <c r="CC25" s="90">
        <f t="shared" si="166"/>
        <v>2.4807997930271632E-2</v>
      </c>
      <c r="CD25" s="85">
        <f t="shared" si="167"/>
        <v>313.75452115264454</v>
      </c>
      <c r="CE25" s="106">
        <f t="shared" si="168"/>
        <v>6724264.549999998</v>
      </c>
      <c r="CF25" s="107">
        <f t="shared" si="169"/>
        <v>2.7051376995758891E-2</v>
      </c>
      <c r="CG25" s="108">
        <f t="shared" si="170"/>
        <v>342.12723895253328</v>
      </c>
    </row>
    <row r="26" spans="1:104" x14ac:dyDescent="0.2">
      <c r="A26" s="56" t="s">
        <v>72</v>
      </c>
      <c r="B26" s="101" t="s">
        <v>73</v>
      </c>
      <c r="C26" s="102">
        <f t="shared" si="94"/>
        <v>19603.530000000002</v>
      </c>
      <c r="D26" s="102">
        <f t="shared" si="95"/>
        <v>228677936.56999999</v>
      </c>
      <c r="E26" s="103">
        <f t="shared" si="96"/>
        <v>127019163.97000004</v>
      </c>
      <c r="F26" s="103">
        <f t="shared" si="97"/>
        <v>3249504.36</v>
      </c>
      <c r="G26" s="103">
        <f t="shared" si="98"/>
        <v>343285.83</v>
      </c>
      <c r="H26" s="103">
        <f t="shared" si="171"/>
        <v>130611954.16000004</v>
      </c>
      <c r="I26" s="90">
        <f t="shared" si="99"/>
        <v>0.57116115406270851</v>
      </c>
      <c r="J26" s="85">
        <f t="shared" si="100"/>
        <v>6662.6752508349273</v>
      </c>
      <c r="K26" s="103">
        <f t="shared" si="101"/>
        <v>0</v>
      </c>
      <c r="L26" s="103">
        <f t="shared" si="102"/>
        <v>0</v>
      </c>
      <c r="M26" s="103">
        <f t="shared" si="103"/>
        <v>0</v>
      </c>
      <c r="N26" s="103">
        <f t="shared" si="104"/>
        <v>0</v>
      </c>
      <c r="O26" s="103">
        <f t="shared" si="105"/>
        <v>0</v>
      </c>
      <c r="P26" s="103">
        <f t="shared" si="106"/>
        <v>0</v>
      </c>
      <c r="Q26" s="103"/>
      <c r="R26" s="88">
        <f t="shared" si="107"/>
        <v>0</v>
      </c>
      <c r="S26" s="89">
        <f t="shared" si="108"/>
        <v>0</v>
      </c>
      <c r="T26" s="104">
        <f t="shared" si="109"/>
        <v>25869329.339999996</v>
      </c>
      <c r="U26" s="104">
        <f t="shared" si="110"/>
        <v>1017482.2300000001</v>
      </c>
      <c r="V26" s="104">
        <f t="shared" si="111"/>
        <v>4067983.97</v>
      </c>
      <c r="W26" s="103">
        <f t="shared" si="112"/>
        <v>0</v>
      </c>
      <c r="X26" s="103">
        <f t="shared" si="113"/>
        <v>0</v>
      </c>
      <c r="Y26" s="103">
        <f t="shared" si="114"/>
        <v>0</v>
      </c>
      <c r="Z26" s="105">
        <f t="shared" si="115"/>
        <v>30954795.539999995</v>
      </c>
      <c r="AA26" s="90">
        <f t="shared" si="116"/>
        <v>0.13536415451485634</v>
      </c>
      <c r="AB26" s="85">
        <f t="shared" si="117"/>
        <v>1579.041914389908</v>
      </c>
      <c r="AC26" s="104">
        <f t="shared" si="118"/>
        <v>6046098.3599999985</v>
      </c>
      <c r="AD26" s="104">
        <f t="shared" si="119"/>
        <v>1912931.8000000003</v>
      </c>
      <c r="AE26" s="104">
        <f t="shared" si="120"/>
        <v>103218.29999999999</v>
      </c>
      <c r="AF26" s="104">
        <f t="shared" si="121"/>
        <v>0</v>
      </c>
      <c r="AG26" s="86">
        <f t="shared" si="122"/>
        <v>8062248.4599999981</v>
      </c>
      <c r="AH26" s="90">
        <f t="shared" si="123"/>
        <v>3.5255908728790218E-2</v>
      </c>
      <c r="AI26" s="86">
        <f t="shared" si="124"/>
        <v>411.26513745228522</v>
      </c>
      <c r="AJ26" s="104">
        <f t="shared" si="125"/>
        <v>0</v>
      </c>
      <c r="AK26" s="104">
        <f t="shared" si="126"/>
        <v>0</v>
      </c>
      <c r="AL26" s="86">
        <f t="shared" si="127"/>
        <v>0</v>
      </c>
      <c r="AM26" s="90">
        <f t="shared" si="128"/>
        <v>0</v>
      </c>
      <c r="AN26" s="91">
        <f t="shared" si="129"/>
        <v>0</v>
      </c>
      <c r="AO26" s="104">
        <f t="shared" si="130"/>
        <v>3080210.44</v>
      </c>
      <c r="AP26" s="104">
        <f t="shared" si="131"/>
        <v>649654</v>
      </c>
      <c r="AQ26" s="104">
        <f t="shared" si="132"/>
        <v>0</v>
      </c>
      <c r="AR26" s="104">
        <f t="shared" si="133"/>
        <v>0</v>
      </c>
      <c r="AS26" s="104">
        <f t="shared" si="134"/>
        <v>3940548.4599999995</v>
      </c>
      <c r="AT26" s="104">
        <f t="shared" si="135"/>
        <v>24116.28</v>
      </c>
      <c r="AU26" s="104">
        <f t="shared" si="136"/>
        <v>0</v>
      </c>
      <c r="AV26" s="104">
        <f t="shared" si="137"/>
        <v>1544101.6800000002</v>
      </c>
      <c r="AW26" s="104">
        <f t="shared" si="138"/>
        <v>0</v>
      </c>
      <c r="AX26" s="104">
        <f t="shared" si="139"/>
        <v>0</v>
      </c>
      <c r="AY26" s="104">
        <f t="shared" si="140"/>
        <v>0</v>
      </c>
      <c r="AZ26" s="104">
        <f t="shared" si="141"/>
        <v>381569.79000000004</v>
      </c>
      <c r="BA26" s="104">
        <f t="shared" si="142"/>
        <v>2568950.5000000009</v>
      </c>
      <c r="BB26" s="104">
        <f t="shared" si="143"/>
        <v>0</v>
      </c>
      <c r="BC26" s="104">
        <f t="shared" si="144"/>
        <v>0</v>
      </c>
      <c r="BD26" s="104">
        <f t="shared" si="145"/>
        <v>101807.23000000001</v>
      </c>
      <c r="BE26" s="86">
        <f t="shared" si="146"/>
        <v>12290958.379999999</v>
      </c>
      <c r="BF26" s="90">
        <f t="shared" si="147"/>
        <v>5.3747897870495463E-2</v>
      </c>
      <c r="BG26" s="85">
        <f t="shared" si="148"/>
        <v>626.97679346525842</v>
      </c>
      <c r="BH26" s="104">
        <f t="shared" si="149"/>
        <v>0</v>
      </c>
      <c r="BI26" s="104">
        <f t="shared" si="150"/>
        <v>260769.03</v>
      </c>
      <c r="BJ26" s="104">
        <f t="shared" si="151"/>
        <v>257268.74</v>
      </c>
      <c r="BK26" s="104">
        <f t="shared" si="152"/>
        <v>0</v>
      </c>
      <c r="BL26" s="104">
        <f t="shared" si="153"/>
        <v>0</v>
      </c>
      <c r="BM26" s="104">
        <f t="shared" si="154"/>
        <v>0</v>
      </c>
      <c r="BN26" s="104">
        <f t="shared" si="155"/>
        <v>3408313.8800000004</v>
      </c>
      <c r="BO26" s="87">
        <f t="shared" si="156"/>
        <v>3926351.6500000004</v>
      </c>
      <c r="BP26" s="90">
        <f t="shared" si="157"/>
        <v>1.7169787819902405E-2</v>
      </c>
      <c r="BQ26" s="85">
        <f t="shared" si="158"/>
        <v>200.28799149949015</v>
      </c>
      <c r="BR26" s="104">
        <f t="shared" si="159"/>
        <v>0</v>
      </c>
      <c r="BS26" s="104">
        <f t="shared" si="160"/>
        <v>0</v>
      </c>
      <c r="BT26" s="104">
        <f t="shared" si="161"/>
        <v>0</v>
      </c>
      <c r="BU26" s="104">
        <f t="shared" si="162"/>
        <v>570823.38</v>
      </c>
      <c r="BV26" s="87">
        <f t="shared" si="163"/>
        <v>570823.38</v>
      </c>
      <c r="BW26" s="90">
        <f t="shared" si="164"/>
        <v>2.4961891320252785E-3</v>
      </c>
      <c r="BX26" s="85">
        <f t="shared" si="165"/>
        <v>29.118397553909929</v>
      </c>
      <c r="BY26" s="104">
        <v>25688563.609999999</v>
      </c>
      <c r="BZ26" s="90">
        <v>0.1123351207174136</v>
      </c>
      <c r="CA26" s="85">
        <v>1310.4049938965072</v>
      </c>
      <c r="CB26" s="104">
        <v>6696811.919999999</v>
      </c>
      <c r="CC26" s="90">
        <f t="shared" si="166"/>
        <v>2.9284906189233764E-2</v>
      </c>
      <c r="CD26" s="85">
        <f t="shared" si="167"/>
        <v>341.61255243315861</v>
      </c>
      <c r="CE26" s="106">
        <f t="shared" si="168"/>
        <v>9875429.4700000025</v>
      </c>
      <c r="CF26" s="107">
        <f t="shared" si="169"/>
        <v>4.3184880964574651E-2</v>
      </c>
      <c r="CG26" s="108">
        <f t="shared" si="170"/>
        <v>503.75771455447062</v>
      </c>
    </row>
    <row r="27" spans="1:104" x14ac:dyDescent="0.2">
      <c r="A27" s="56" t="s">
        <v>74</v>
      </c>
      <c r="B27" s="101" t="s">
        <v>75</v>
      </c>
      <c r="C27" s="102">
        <f t="shared" si="94"/>
        <v>19309.539999999997</v>
      </c>
      <c r="D27" s="102">
        <f t="shared" si="95"/>
        <v>207405161.94</v>
      </c>
      <c r="E27" s="103">
        <f t="shared" si="96"/>
        <v>127998545.42</v>
      </c>
      <c r="F27" s="103">
        <f t="shared" si="97"/>
        <v>891.08</v>
      </c>
      <c r="G27" s="103">
        <f t="shared" si="98"/>
        <v>0</v>
      </c>
      <c r="H27" s="103">
        <f t="shared" si="171"/>
        <v>127999436.5</v>
      </c>
      <c r="I27" s="90">
        <f t="shared" si="99"/>
        <v>0.61714682172196278</v>
      </c>
      <c r="J27" s="85">
        <f t="shared" si="100"/>
        <v>6628.8185270078948</v>
      </c>
      <c r="K27" s="103">
        <f t="shared" si="101"/>
        <v>0</v>
      </c>
      <c r="L27" s="103">
        <f t="shared" si="102"/>
        <v>0</v>
      </c>
      <c r="M27" s="103">
        <f t="shared" si="103"/>
        <v>0</v>
      </c>
      <c r="N27" s="103">
        <f t="shared" si="104"/>
        <v>0</v>
      </c>
      <c r="O27" s="103">
        <f t="shared" si="105"/>
        <v>0</v>
      </c>
      <c r="P27" s="103">
        <f t="shared" si="106"/>
        <v>0</v>
      </c>
      <c r="Q27" s="103"/>
      <c r="R27" s="88">
        <f t="shared" si="107"/>
        <v>0</v>
      </c>
      <c r="S27" s="89">
        <f t="shared" si="108"/>
        <v>0</v>
      </c>
      <c r="T27" s="104">
        <f t="shared" si="109"/>
        <v>14892709.730000002</v>
      </c>
      <c r="U27" s="104">
        <f t="shared" si="110"/>
        <v>564419.59</v>
      </c>
      <c r="V27" s="104">
        <f t="shared" si="111"/>
        <v>3549443.98</v>
      </c>
      <c r="W27" s="103">
        <f t="shared" si="112"/>
        <v>0</v>
      </c>
      <c r="X27" s="103">
        <f t="shared" si="113"/>
        <v>0</v>
      </c>
      <c r="Y27" s="103">
        <f t="shared" si="114"/>
        <v>0</v>
      </c>
      <c r="Z27" s="105">
        <f t="shared" si="115"/>
        <v>19006573.300000001</v>
      </c>
      <c r="AA27" s="90">
        <f t="shared" si="116"/>
        <v>9.1639827679401681E-2</v>
      </c>
      <c r="AB27" s="85">
        <f t="shared" si="117"/>
        <v>984.30999909889124</v>
      </c>
      <c r="AC27" s="104">
        <f t="shared" si="118"/>
        <v>4588576.07</v>
      </c>
      <c r="AD27" s="104">
        <f t="shared" si="119"/>
        <v>386102.35999999993</v>
      </c>
      <c r="AE27" s="104">
        <f t="shared" si="120"/>
        <v>86315.45</v>
      </c>
      <c r="AF27" s="104">
        <f t="shared" si="121"/>
        <v>0</v>
      </c>
      <c r="AG27" s="86">
        <f t="shared" si="122"/>
        <v>5060993.8800000008</v>
      </c>
      <c r="AH27" s="90">
        <f t="shared" si="123"/>
        <v>2.440148467213217E-2</v>
      </c>
      <c r="AI27" s="86">
        <f t="shared" si="124"/>
        <v>262.0981069461003</v>
      </c>
      <c r="AJ27" s="104">
        <f t="shared" si="125"/>
        <v>0</v>
      </c>
      <c r="AK27" s="104">
        <f t="shared" si="126"/>
        <v>0</v>
      </c>
      <c r="AL27" s="86">
        <f t="shared" si="127"/>
        <v>0</v>
      </c>
      <c r="AM27" s="90">
        <f t="shared" si="128"/>
        <v>0</v>
      </c>
      <c r="AN27" s="91">
        <f t="shared" si="129"/>
        <v>0</v>
      </c>
      <c r="AO27" s="104">
        <f t="shared" si="130"/>
        <v>613107.44999999995</v>
      </c>
      <c r="AP27" s="104">
        <f t="shared" si="131"/>
        <v>310732.18</v>
      </c>
      <c r="AQ27" s="104">
        <f t="shared" si="132"/>
        <v>0</v>
      </c>
      <c r="AR27" s="104">
        <f t="shared" si="133"/>
        <v>0</v>
      </c>
      <c r="AS27" s="104">
        <f t="shared" si="134"/>
        <v>904473</v>
      </c>
      <c r="AT27" s="104">
        <f t="shared" si="135"/>
        <v>1622560.3599999999</v>
      </c>
      <c r="AU27" s="104">
        <f t="shared" si="136"/>
        <v>292604.08</v>
      </c>
      <c r="AV27" s="104">
        <f t="shared" si="137"/>
        <v>1272788.18</v>
      </c>
      <c r="AW27" s="104">
        <f t="shared" si="138"/>
        <v>0</v>
      </c>
      <c r="AX27" s="104">
        <f t="shared" si="139"/>
        <v>157163.04</v>
      </c>
      <c r="AY27" s="104">
        <f t="shared" si="140"/>
        <v>0</v>
      </c>
      <c r="AZ27" s="104">
        <f t="shared" si="141"/>
        <v>182320.99000000002</v>
      </c>
      <c r="BA27" s="104">
        <f t="shared" si="142"/>
        <v>1336881.5499999998</v>
      </c>
      <c r="BB27" s="104">
        <f t="shared" si="143"/>
        <v>0</v>
      </c>
      <c r="BC27" s="104">
        <f t="shared" si="144"/>
        <v>0</v>
      </c>
      <c r="BD27" s="104">
        <f t="shared" si="145"/>
        <v>241700.69</v>
      </c>
      <c r="BE27" s="86">
        <f t="shared" si="146"/>
        <v>6934331.5200000005</v>
      </c>
      <c r="BF27" s="90">
        <f t="shared" si="147"/>
        <v>3.343374608008081E-2</v>
      </c>
      <c r="BG27" s="85">
        <f t="shared" si="148"/>
        <v>359.11427822723903</v>
      </c>
      <c r="BH27" s="104">
        <f t="shared" si="149"/>
        <v>89071.83</v>
      </c>
      <c r="BI27" s="104">
        <f t="shared" si="150"/>
        <v>173690.37</v>
      </c>
      <c r="BJ27" s="104">
        <f t="shared" si="151"/>
        <v>296230.59000000003</v>
      </c>
      <c r="BK27" s="104">
        <f t="shared" si="152"/>
        <v>0</v>
      </c>
      <c r="BL27" s="104">
        <f t="shared" si="153"/>
        <v>0</v>
      </c>
      <c r="BM27" s="104">
        <f t="shared" si="154"/>
        <v>0</v>
      </c>
      <c r="BN27" s="104">
        <f t="shared" si="155"/>
        <v>4490944.1899999995</v>
      </c>
      <c r="BO27" s="87">
        <f t="shared" si="156"/>
        <v>5049936.9799999995</v>
      </c>
      <c r="BP27" s="90">
        <f t="shared" si="157"/>
        <v>2.4348174041400619E-2</v>
      </c>
      <c r="BQ27" s="85">
        <f t="shared" si="158"/>
        <v>261.52549361610892</v>
      </c>
      <c r="BR27" s="104">
        <f t="shared" si="159"/>
        <v>0</v>
      </c>
      <c r="BS27" s="104">
        <f t="shared" si="160"/>
        <v>0</v>
      </c>
      <c r="BT27" s="104">
        <f t="shared" si="161"/>
        <v>8374585.870000001</v>
      </c>
      <c r="BU27" s="104">
        <f t="shared" si="162"/>
        <v>0</v>
      </c>
      <c r="BV27" s="87">
        <f t="shared" si="163"/>
        <v>8374585.870000001</v>
      </c>
      <c r="BW27" s="90">
        <f t="shared" si="164"/>
        <v>4.0377904733261534E-2</v>
      </c>
      <c r="BX27" s="85">
        <f t="shared" si="165"/>
        <v>433.70198720425253</v>
      </c>
      <c r="BY27" s="104">
        <v>23658422.27</v>
      </c>
      <c r="BZ27" s="90">
        <v>0.1140686280356133</v>
      </c>
      <c r="CA27" s="85">
        <v>1225.2193615176748</v>
      </c>
      <c r="CB27" s="104">
        <v>4314529.08</v>
      </c>
      <c r="CC27" s="90">
        <f t="shared" si="166"/>
        <v>2.0802418993063176E-2</v>
      </c>
      <c r="CD27" s="85">
        <f t="shared" si="167"/>
        <v>223.44028288607603</v>
      </c>
      <c r="CE27" s="106">
        <f t="shared" si="168"/>
        <v>7006352.54</v>
      </c>
      <c r="CF27" s="107">
        <f t="shared" si="169"/>
        <v>3.3780994043083941E-2</v>
      </c>
      <c r="CG27" s="108">
        <f t="shared" si="170"/>
        <v>362.84409364490301</v>
      </c>
    </row>
    <row r="28" spans="1:104" x14ac:dyDescent="0.2">
      <c r="A28" s="56" t="s">
        <v>76</v>
      </c>
      <c r="B28" s="101" t="s">
        <v>77</v>
      </c>
      <c r="C28" s="102">
        <f t="shared" si="94"/>
        <v>19317.32</v>
      </c>
      <c r="D28" s="102">
        <f t="shared" si="95"/>
        <v>204529991.08000001</v>
      </c>
      <c r="E28" s="103">
        <f t="shared" si="96"/>
        <v>110134714.77000003</v>
      </c>
      <c r="F28" s="103">
        <f t="shared" si="97"/>
        <v>2098489.0799999991</v>
      </c>
      <c r="G28" s="103">
        <f t="shared" si="98"/>
        <v>990958.72000000009</v>
      </c>
      <c r="H28" s="103">
        <f t="shared" si="171"/>
        <v>113224162.57000002</v>
      </c>
      <c r="I28" s="90">
        <f t="shared" si="99"/>
        <v>0.55358220069404607</v>
      </c>
      <c r="J28" s="85">
        <f t="shared" si="100"/>
        <v>5861.2769561202085</v>
      </c>
      <c r="K28" s="103">
        <f t="shared" si="101"/>
        <v>0</v>
      </c>
      <c r="L28" s="103">
        <f t="shared" si="102"/>
        <v>0</v>
      </c>
      <c r="M28" s="103">
        <f t="shared" si="103"/>
        <v>0</v>
      </c>
      <c r="N28" s="103">
        <f t="shared" si="104"/>
        <v>0</v>
      </c>
      <c r="O28" s="103">
        <f t="shared" si="105"/>
        <v>0</v>
      </c>
      <c r="P28" s="103">
        <f t="shared" si="106"/>
        <v>0</v>
      </c>
      <c r="Q28" s="103"/>
      <c r="R28" s="88">
        <f t="shared" si="107"/>
        <v>0</v>
      </c>
      <c r="S28" s="89">
        <f t="shared" si="108"/>
        <v>0</v>
      </c>
      <c r="T28" s="104">
        <f t="shared" si="109"/>
        <v>21502329.170000006</v>
      </c>
      <c r="U28" s="104">
        <f t="shared" si="110"/>
        <v>683885.01</v>
      </c>
      <c r="V28" s="104">
        <f t="shared" si="111"/>
        <v>3532640.2199999997</v>
      </c>
      <c r="W28" s="103">
        <f t="shared" si="112"/>
        <v>0</v>
      </c>
      <c r="X28" s="103">
        <f t="shared" si="113"/>
        <v>0</v>
      </c>
      <c r="Y28" s="104">
        <f t="shared" si="114"/>
        <v>78233</v>
      </c>
      <c r="Z28" s="105">
        <f t="shared" si="115"/>
        <v>25797087.400000006</v>
      </c>
      <c r="AA28" s="90">
        <f t="shared" si="116"/>
        <v>0.12612862917453369</v>
      </c>
      <c r="AB28" s="85">
        <f t="shared" si="117"/>
        <v>1335.4382181379201</v>
      </c>
      <c r="AC28" s="104">
        <f t="shared" si="118"/>
        <v>5312755.75</v>
      </c>
      <c r="AD28" s="104">
        <f t="shared" si="119"/>
        <v>1276408.0500000003</v>
      </c>
      <c r="AE28" s="104">
        <f t="shared" si="120"/>
        <v>95191.88</v>
      </c>
      <c r="AF28" s="104">
        <f t="shared" si="121"/>
        <v>253801.68000000002</v>
      </c>
      <c r="AG28" s="86">
        <f t="shared" si="122"/>
        <v>6938157.3600000003</v>
      </c>
      <c r="AH28" s="90">
        <f t="shared" si="123"/>
        <v>3.3922444935159675E-2</v>
      </c>
      <c r="AI28" s="86">
        <f t="shared" si="124"/>
        <v>359.16769821072489</v>
      </c>
      <c r="AJ28" s="104">
        <f t="shared" si="125"/>
        <v>2626261.7600000007</v>
      </c>
      <c r="AK28" s="104">
        <f t="shared" si="126"/>
        <v>23159.85</v>
      </c>
      <c r="AL28" s="86">
        <f t="shared" si="127"/>
        <v>2649421.6100000008</v>
      </c>
      <c r="AM28" s="90">
        <f t="shared" si="128"/>
        <v>1.2953707160548909E-2</v>
      </c>
      <c r="AN28" s="91">
        <f t="shared" si="129"/>
        <v>137.15264902170699</v>
      </c>
      <c r="AO28" s="104">
        <f t="shared" si="130"/>
        <v>2826197.3499999996</v>
      </c>
      <c r="AP28" s="104">
        <f t="shared" si="131"/>
        <v>569467.79</v>
      </c>
      <c r="AQ28" s="104">
        <f t="shared" si="132"/>
        <v>0</v>
      </c>
      <c r="AR28" s="104">
        <f t="shared" si="133"/>
        <v>0</v>
      </c>
      <c r="AS28" s="104">
        <f t="shared" si="134"/>
        <v>4157931.9899999998</v>
      </c>
      <c r="AT28" s="104">
        <f t="shared" si="135"/>
        <v>0</v>
      </c>
      <c r="AU28" s="104">
        <f t="shared" si="136"/>
        <v>0</v>
      </c>
      <c r="AV28" s="104">
        <f t="shared" si="137"/>
        <v>824229.64999999991</v>
      </c>
      <c r="AW28" s="104">
        <f t="shared" si="138"/>
        <v>0</v>
      </c>
      <c r="AX28" s="104">
        <f t="shared" si="139"/>
        <v>224861.27999999997</v>
      </c>
      <c r="AY28" s="104">
        <f t="shared" si="140"/>
        <v>0</v>
      </c>
      <c r="AZ28" s="104">
        <f t="shared" si="141"/>
        <v>40077.64</v>
      </c>
      <c r="BA28" s="104">
        <f t="shared" si="142"/>
        <v>478327.17</v>
      </c>
      <c r="BB28" s="104">
        <f t="shared" si="143"/>
        <v>0</v>
      </c>
      <c r="BC28" s="104">
        <f t="shared" si="144"/>
        <v>0</v>
      </c>
      <c r="BD28" s="104">
        <f t="shared" si="145"/>
        <v>293056.90999999992</v>
      </c>
      <c r="BE28" s="86">
        <f t="shared" si="146"/>
        <v>9414149.7799999993</v>
      </c>
      <c r="BF28" s="90">
        <f t="shared" si="147"/>
        <v>4.6028211952142226E-2</v>
      </c>
      <c r="BG28" s="85">
        <f t="shared" si="148"/>
        <v>487.34243570019026</v>
      </c>
      <c r="BH28" s="104">
        <f t="shared" si="149"/>
        <v>0</v>
      </c>
      <c r="BI28" s="104">
        <f t="shared" si="150"/>
        <v>0</v>
      </c>
      <c r="BJ28" s="104">
        <f t="shared" si="151"/>
        <v>187178.82</v>
      </c>
      <c r="BK28" s="104">
        <f t="shared" si="152"/>
        <v>0</v>
      </c>
      <c r="BL28" s="104">
        <f t="shared" si="153"/>
        <v>0</v>
      </c>
      <c r="BM28" s="104">
        <f t="shared" si="154"/>
        <v>0</v>
      </c>
      <c r="BN28" s="104">
        <f t="shared" si="155"/>
        <v>1316666.45</v>
      </c>
      <c r="BO28" s="87">
        <f t="shared" si="156"/>
        <v>1503845.27</v>
      </c>
      <c r="BP28" s="90">
        <f t="shared" si="157"/>
        <v>7.3526882882021189E-3</v>
      </c>
      <c r="BQ28" s="85">
        <f t="shared" si="158"/>
        <v>77.849581101312197</v>
      </c>
      <c r="BR28" s="104">
        <f t="shared" si="159"/>
        <v>0</v>
      </c>
      <c r="BS28" s="104">
        <f t="shared" si="160"/>
        <v>309181.62</v>
      </c>
      <c r="BT28" s="104">
        <f t="shared" si="161"/>
        <v>0</v>
      </c>
      <c r="BU28" s="104">
        <f t="shared" si="162"/>
        <v>681069.80999999994</v>
      </c>
      <c r="BV28" s="87">
        <f t="shared" si="163"/>
        <v>990251.42999999993</v>
      </c>
      <c r="BW28" s="90">
        <f t="shared" si="164"/>
        <v>4.8415952338875931E-3</v>
      </c>
      <c r="BX28" s="85">
        <f t="shared" si="165"/>
        <v>51.262360927913392</v>
      </c>
      <c r="BY28" s="104">
        <v>26440029.730000004</v>
      </c>
      <c r="BZ28" s="90">
        <v>0.12927214043469171</v>
      </c>
      <c r="CA28" s="85">
        <v>1368.7214235722142</v>
      </c>
      <c r="CB28" s="104">
        <v>6736762.7299999995</v>
      </c>
      <c r="CC28" s="90">
        <f t="shared" si="166"/>
        <v>3.2937774526010599E-2</v>
      </c>
      <c r="CD28" s="85">
        <f t="shared" si="167"/>
        <v>348.74209931812487</v>
      </c>
      <c r="CE28" s="106">
        <f t="shared" si="168"/>
        <v>10836123.199999999</v>
      </c>
      <c r="CF28" s="107">
        <f t="shared" si="169"/>
        <v>5.2980607600777482E-2</v>
      </c>
      <c r="CG28" s="108">
        <f t="shared" si="170"/>
        <v>560.95375548989193</v>
      </c>
    </row>
    <row r="29" spans="1:104" x14ac:dyDescent="0.2">
      <c r="A29" s="56" t="s">
        <v>78</v>
      </c>
      <c r="B29" s="101" t="s">
        <v>79</v>
      </c>
      <c r="C29" s="102">
        <f t="shared" si="94"/>
        <v>18090.940000000002</v>
      </c>
      <c r="D29" s="102">
        <f t="shared" si="95"/>
        <v>187018982.44</v>
      </c>
      <c r="E29" s="103">
        <f t="shared" si="96"/>
        <v>103731849.86</v>
      </c>
      <c r="F29" s="103">
        <f t="shared" si="97"/>
        <v>393871.8</v>
      </c>
      <c r="G29" s="103">
        <f t="shared" si="98"/>
        <v>0</v>
      </c>
      <c r="H29" s="103">
        <f t="shared" si="171"/>
        <v>104125721.66</v>
      </c>
      <c r="I29" s="90">
        <f t="shared" si="99"/>
        <v>0.55676552348586283</v>
      </c>
      <c r="J29" s="85">
        <f t="shared" si="100"/>
        <v>5755.6833232546223</v>
      </c>
      <c r="K29" s="103">
        <f t="shared" si="101"/>
        <v>0</v>
      </c>
      <c r="L29" s="103">
        <f t="shared" si="102"/>
        <v>0</v>
      </c>
      <c r="M29" s="103">
        <f t="shared" si="103"/>
        <v>0</v>
      </c>
      <c r="N29" s="103">
        <f t="shared" si="104"/>
        <v>0</v>
      </c>
      <c r="O29" s="103">
        <f t="shared" si="105"/>
        <v>0</v>
      </c>
      <c r="P29" s="103">
        <f t="shared" si="106"/>
        <v>0</v>
      </c>
      <c r="Q29" s="103"/>
      <c r="R29" s="88">
        <f t="shared" si="107"/>
        <v>0</v>
      </c>
      <c r="S29" s="89">
        <f t="shared" si="108"/>
        <v>0</v>
      </c>
      <c r="T29" s="104">
        <f t="shared" si="109"/>
        <v>16997822.800000001</v>
      </c>
      <c r="U29" s="104">
        <f t="shared" si="110"/>
        <v>744858.26000000013</v>
      </c>
      <c r="V29" s="104">
        <f t="shared" si="111"/>
        <v>2867146.49</v>
      </c>
      <c r="W29" s="103">
        <f t="shared" si="112"/>
        <v>0</v>
      </c>
      <c r="X29" s="103">
        <f t="shared" si="113"/>
        <v>0</v>
      </c>
      <c r="Y29" s="104">
        <f t="shared" si="114"/>
        <v>4690.2700000000004</v>
      </c>
      <c r="Z29" s="105">
        <f t="shared" si="115"/>
        <v>20614517.820000004</v>
      </c>
      <c r="AA29" s="90">
        <f t="shared" si="116"/>
        <v>0.11022687403731125</v>
      </c>
      <c r="AB29" s="85">
        <f t="shared" si="117"/>
        <v>1139.4940130253044</v>
      </c>
      <c r="AC29" s="104">
        <f t="shared" si="118"/>
        <v>4389189.8400000008</v>
      </c>
      <c r="AD29" s="104">
        <f t="shared" si="119"/>
        <v>543344.39</v>
      </c>
      <c r="AE29" s="104">
        <f t="shared" si="120"/>
        <v>92432.999999999985</v>
      </c>
      <c r="AF29" s="104">
        <f t="shared" si="121"/>
        <v>40560.199999999997</v>
      </c>
      <c r="AG29" s="86">
        <f t="shared" si="122"/>
        <v>5065527.4300000006</v>
      </c>
      <c r="AH29" s="90">
        <f t="shared" si="123"/>
        <v>2.7085632505914947E-2</v>
      </c>
      <c r="AI29" s="86">
        <f t="shared" si="124"/>
        <v>280.00355039594405</v>
      </c>
      <c r="AJ29" s="104">
        <f t="shared" si="125"/>
        <v>3793396.4099999997</v>
      </c>
      <c r="AK29" s="104">
        <f t="shared" si="126"/>
        <v>66855</v>
      </c>
      <c r="AL29" s="86">
        <f t="shared" si="127"/>
        <v>3860251.4099999997</v>
      </c>
      <c r="AM29" s="90">
        <f t="shared" si="128"/>
        <v>2.0640960396832751E-2</v>
      </c>
      <c r="AN29" s="91">
        <f t="shared" si="129"/>
        <v>213.38036663655947</v>
      </c>
      <c r="AO29" s="104">
        <f t="shared" si="130"/>
        <v>3823554.06</v>
      </c>
      <c r="AP29" s="104">
        <f t="shared" si="131"/>
        <v>400092.14</v>
      </c>
      <c r="AQ29" s="104">
        <f t="shared" si="132"/>
        <v>704867.48999999987</v>
      </c>
      <c r="AR29" s="104">
        <f t="shared" si="133"/>
        <v>0</v>
      </c>
      <c r="AS29" s="104">
        <f t="shared" si="134"/>
        <v>4596869.4800000004</v>
      </c>
      <c r="AT29" s="104">
        <f t="shared" si="135"/>
        <v>497881.37000000005</v>
      </c>
      <c r="AU29" s="104">
        <f t="shared" si="136"/>
        <v>0</v>
      </c>
      <c r="AV29" s="104">
        <f t="shared" si="137"/>
        <v>1411036.0099999995</v>
      </c>
      <c r="AW29" s="104">
        <f t="shared" si="138"/>
        <v>14518.050000000001</v>
      </c>
      <c r="AX29" s="104">
        <f t="shared" si="139"/>
        <v>0</v>
      </c>
      <c r="AY29" s="104">
        <f t="shared" si="140"/>
        <v>0</v>
      </c>
      <c r="AZ29" s="104">
        <f t="shared" si="141"/>
        <v>340207.75000000006</v>
      </c>
      <c r="BA29" s="104">
        <f t="shared" si="142"/>
        <v>2211657.2400000002</v>
      </c>
      <c r="BB29" s="104">
        <f t="shared" si="143"/>
        <v>0</v>
      </c>
      <c r="BC29" s="104">
        <f t="shared" si="144"/>
        <v>0</v>
      </c>
      <c r="BD29" s="104">
        <f t="shared" si="145"/>
        <v>0</v>
      </c>
      <c r="BE29" s="86">
        <f t="shared" si="146"/>
        <v>14000683.590000002</v>
      </c>
      <c r="BF29" s="90">
        <f t="shared" si="147"/>
        <v>7.4862366415087006E-2</v>
      </c>
      <c r="BG29" s="85">
        <f t="shared" si="148"/>
        <v>773.90581086444377</v>
      </c>
      <c r="BH29" s="104">
        <f t="shared" si="149"/>
        <v>0</v>
      </c>
      <c r="BI29" s="104">
        <f t="shared" si="150"/>
        <v>33139.39</v>
      </c>
      <c r="BJ29" s="104">
        <f t="shared" si="151"/>
        <v>177853.38</v>
      </c>
      <c r="BK29" s="104">
        <f t="shared" si="152"/>
        <v>7150.14</v>
      </c>
      <c r="BL29" s="104">
        <f t="shared" si="153"/>
        <v>0</v>
      </c>
      <c r="BM29" s="104">
        <f t="shared" si="154"/>
        <v>0</v>
      </c>
      <c r="BN29" s="104">
        <f t="shared" si="155"/>
        <v>1438878.85</v>
      </c>
      <c r="BO29" s="87">
        <f t="shared" si="156"/>
        <v>1657021.7600000002</v>
      </c>
      <c r="BP29" s="90">
        <f t="shared" si="157"/>
        <v>8.8601795303405156E-3</v>
      </c>
      <c r="BQ29" s="85">
        <f t="shared" si="158"/>
        <v>91.594011145910613</v>
      </c>
      <c r="BR29" s="104">
        <f t="shared" si="159"/>
        <v>0</v>
      </c>
      <c r="BS29" s="104">
        <f t="shared" si="160"/>
        <v>141964.84</v>
      </c>
      <c r="BT29" s="104">
        <f t="shared" si="161"/>
        <v>0</v>
      </c>
      <c r="BU29" s="104">
        <f t="shared" si="162"/>
        <v>135436.41999999998</v>
      </c>
      <c r="BV29" s="87">
        <f t="shared" si="163"/>
        <v>277401.26</v>
      </c>
      <c r="BW29" s="90">
        <f t="shared" si="164"/>
        <v>1.4832786296920246E-3</v>
      </c>
      <c r="BX29" s="85">
        <f t="shared" si="165"/>
        <v>15.333711791648193</v>
      </c>
      <c r="BY29" s="104">
        <v>24830568.000000004</v>
      </c>
      <c r="BZ29" s="90">
        <v>0.13277030853253746</v>
      </c>
      <c r="CA29" s="85">
        <v>1372.54161475302</v>
      </c>
      <c r="CB29" s="104">
        <v>7104890.5999999996</v>
      </c>
      <c r="CC29" s="90">
        <f t="shared" si="166"/>
        <v>3.7990210979141716E-2</v>
      </c>
      <c r="CD29" s="85">
        <f t="shared" si="167"/>
        <v>392.73197523180102</v>
      </c>
      <c r="CE29" s="106">
        <f t="shared" si="168"/>
        <v>5482398.9100000011</v>
      </c>
      <c r="CF29" s="107">
        <f t="shared" si="169"/>
        <v>2.9314665487279512E-2</v>
      </c>
      <c r="CG29" s="108">
        <f t="shared" si="170"/>
        <v>303.04665816148861</v>
      </c>
    </row>
    <row r="30" spans="1:104" x14ac:dyDescent="0.2">
      <c r="A30" s="56" t="s">
        <v>80</v>
      </c>
      <c r="B30" s="101" t="s">
        <v>81</v>
      </c>
      <c r="C30" s="102">
        <f t="shared" si="94"/>
        <v>17375.98</v>
      </c>
      <c r="D30" s="102">
        <f t="shared" si="95"/>
        <v>198673274.74000001</v>
      </c>
      <c r="E30" s="103">
        <f t="shared" si="96"/>
        <v>114277652.25999999</v>
      </c>
      <c r="F30" s="103">
        <f t="shared" si="97"/>
        <v>383561.16</v>
      </c>
      <c r="G30" s="103">
        <f t="shared" si="98"/>
        <v>0</v>
      </c>
      <c r="H30" s="103">
        <f t="shared" si="171"/>
        <v>114661213.41999999</v>
      </c>
      <c r="I30" s="90">
        <f t="shared" si="99"/>
        <v>0.57713456210985081</v>
      </c>
      <c r="J30" s="85">
        <f t="shared" si="100"/>
        <v>6598.8343345238654</v>
      </c>
      <c r="K30" s="103">
        <f t="shared" si="101"/>
        <v>0</v>
      </c>
      <c r="L30" s="103">
        <f t="shared" si="102"/>
        <v>0</v>
      </c>
      <c r="M30" s="103">
        <f t="shared" si="103"/>
        <v>0</v>
      </c>
      <c r="N30" s="103">
        <f t="shared" si="104"/>
        <v>0</v>
      </c>
      <c r="O30" s="103">
        <f t="shared" si="105"/>
        <v>0</v>
      </c>
      <c r="P30" s="103">
        <f t="shared" si="106"/>
        <v>0</v>
      </c>
      <c r="Q30" s="103"/>
      <c r="R30" s="88">
        <f t="shared" si="107"/>
        <v>0</v>
      </c>
      <c r="S30" s="89">
        <f t="shared" si="108"/>
        <v>0</v>
      </c>
      <c r="T30" s="104">
        <f t="shared" si="109"/>
        <v>16846076.129999999</v>
      </c>
      <c r="U30" s="104">
        <f t="shared" si="110"/>
        <v>528888</v>
      </c>
      <c r="V30" s="104">
        <f t="shared" si="111"/>
        <v>2824853.9099999997</v>
      </c>
      <c r="W30" s="103">
        <f t="shared" si="112"/>
        <v>0</v>
      </c>
      <c r="X30" s="103">
        <f t="shared" si="113"/>
        <v>0</v>
      </c>
      <c r="Y30" s="103">
        <f t="shared" si="114"/>
        <v>0</v>
      </c>
      <c r="Z30" s="105">
        <f t="shared" si="115"/>
        <v>20199818.039999999</v>
      </c>
      <c r="AA30" s="90">
        <f t="shared" si="116"/>
        <v>0.10167355456558071</v>
      </c>
      <c r="AB30" s="85">
        <f t="shared" si="117"/>
        <v>1162.5138864110111</v>
      </c>
      <c r="AC30" s="104">
        <f t="shared" si="118"/>
        <v>4482084.6400000006</v>
      </c>
      <c r="AD30" s="104">
        <f t="shared" si="119"/>
        <v>0</v>
      </c>
      <c r="AE30" s="104">
        <f t="shared" si="120"/>
        <v>116696</v>
      </c>
      <c r="AF30" s="104">
        <f t="shared" si="121"/>
        <v>0</v>
      </c>
      <c r="AG30" s="86">
        <f t="shared" si="122"/>
        <v>4598780.6400000006</v>
      </c>
      <c r="AH30" s="90">
        <f t="shared" si="123"/>
        <v>2.314745476470521E-2</v>
      </c>
      <c r="AI30" s="86">
        <f t="shared" si="124"/>
        <v>264.66309468588253</v>
      </c>
      <c r="AJ30" s="104">
        <f t="shared" si="125"/>
        <v>0</v>
      </c>
      <c r="AK30" s="104">
        <f t="shared" si="126"/>
        <v>0</v>
      </c>
      <c r="AL30" s="86">
        <f t="shared" si="127"/>
        <v>0</v>
      </c>
      <c r="AM30" s="90">
        <f t="shared" si="128"/>
        <v>0</v>
      </c>
      <c r="AN30" s="91">
        <f t="shared" si="129"/>
        <v>0</v>
      </c>
      <c r="AO30" s="104">
        <f t="shared" si="130"/>
        <v>5718200.040000001</v>
      </c>
      <c r="AP30" s="104">
        <f t="shared" si="131"/>
        <v>538575.59000000008</v>
      </c>
      <c r="AQ30" s="104">
        <f t="shared" si="132"/>
        <v>0</v>
      </c>
      <c r="AR30" s="104">
        <f t="shared" si="133"/>
        <v>0</v>
      </c>
      <c r="AS30" s="104">
        <f t="shared" si="134"/>
        <v>5377483.2299999995</v>
      </c>
      <c r="AT30" s="104">
        <f t="shared" si="135"/>
        <v>0</v>
      </c>
      <c r="AU30" s="104">
        <f t="shared" si="136"/>
        <v>0</v>
      </c>
      <c r="AV30" s="104">
        <f t="shared" si="137"/>
        <v>1393086.84</v>
      </c>
      <c r="AW30" s="104">
        <f t="shared" si="138"/>
        <v>0</v>
      </c>
      <c r="AX30" s="104">
        <f t="shared" si="139"/>
        <v>0</v>
      </c>
      <c r="AY30" s="104">
        <f t="shared" si="140"/>
        <v>0</v>
      </c>
      <c r="AZ30" s="104">
        <f t="shared" si="141"/>
        <v>1121251.3499999999</v>
      </c>
      <c r="BA30" s="104">
        <f t="shared" si="142"/>
        <v>4967004.24</v>
      </c>
      <c r="BB30" s="104">
        <f t="shared" si="143"/>
        <v>0</v>
      </c>
      <c r="BC30" s="104">
        <f t="shared" si="144"/>
        <v>0</v>
      </c>
      <c r="BD30" s="104">
        <f t="shared" si="145"/>
        <v>0</v>
      </c>
      <c r="BE30" s="86">
        <f t="shared" si="146"/>
        <v>19115601.289999999</v>
      </c>
      <c r="BF30" s="90">
        <f t="shared" si="147"/>
        <v>9.6216269224012274E-2</v>
      </c>
      <c r="BG30" s="85">
        <f t="shared" si="148"/>
        <v>1100.1164417776724</v>
      </c>
      <c r="BH30" s="104">
        <f t="shared" si="149"/>
        <v>0</v>
      </c>
      <c r="BI30" s="104">
        <f t="shared" si="150"/>
        <v>53050.76</v>
      </c>
      <c r="BJ30" s="104">
        <f t="shared" si="151"/>
        <v>141812.08000000002</v>
      </c>
      <c r="BK30" s="104">
        <f t="shared" si="152"/>
        <v>0</v>
      </c>
      <c r="BL30" s="104">
        <f t="shared" si="153"/>
        <v>0</v>
      </c>
      <c r="BM30" s="104">
        <f t="shared" si="154"/>
        <v>237987.80000000002</v>
      </c>
      <c r="BN30" s="104">
        <f t="shared" si="155"/>
        <v>189265.48000000004</v>
      </c>
      <c r="BO30" s="87">
        <f t="shared" si="156"/>
        <v>622116.12000000011</v>
      </c>
      <c r="BP30" s="90">
        <f t="shared" si="157"/>
        <v>3.131352824450857E-3</v>
      </c>
      <c r="BQ30" s="85">
        <f t="shared" si="158"/>
        <v>35.803224911630892</v>
      </c>
      <c r="BR30" s="104">
        <f t="shared" si="159"/>
        <v>0</v>
      </c>
      <c r="BS30" s="104">
        <f t="shared" si="160"/>
        <v>0</v>
      </c>
      <c r="BT30" s="104">
        <f t="shared" si="161"/>
        <v>0</v>
      </c>
      <c r="BU30" s="104">
        <f t="shared" si="162"/>
        <v>161590.25</v>
      </c>
      <c r="BV30" s="87">
        <f t="shared" si="163"/>
        <v>161590.25</v>
      </c>
      <c r="BW30" s="90">
        <f t="shared" si="164"/>
        <v>8.1334668798040469E-4</v>
      </c>
      <c r="BX30" s="85">
        <f t="shared" si="165"/>
        <v>9.2996337472764132</v>
      </c>
      <c r="BY30" s="104">
        <v>23474406.359999992</v>
      </c>
      <c r="BZ30" s="90">
        <v>0.11815583344423404</v>
      </c>
      <c r="CA30" s="85">
        <v>1350.9687718333005</v>
      </c>
      <c r="CB30" s="104">
        <v>8802075.7699999996</v>
      </c>
      <c r="CC30" s="90">
        <f t="shared" si="166"/>
        <v>4.430427686622225E-2</v>
      </c>
      <c r="CD30" s="85">
        <f t="shared" si="167"/>
        <v>506.56571715667258</v>
      </c>
      <c r="CE30" s="106">
        <f t="shared" si="168"/>
        <v>7037672.8500000015</v>
      </c>
      <c r="CF30" s="107">
        <f t="shared" si="169"/>
        <v>3.542334951296329E-2</v>
      </c>
      <c r="CG30" s="108">
        <f t="shared" si="170"/>
        <v>405.02307495749892</v>
      </c>
    </row>
    <row r="31" spans="1:104" x14ac:dyDescent="0.2">
      <c r="A31" s="56" t="s">
        <v>82</v>
      </c>
      <c r="B31" s="101" t="s">
        <v>83</v>
      </c>
      <c r="C31" s="102">
        <f t="shared" si="94"/>
        <v>16493.869999999995</v>
      </c>
      <c r="D31" s="102">
        <f t="shared" si="95"/>
        <v>181712068.97</v>
      </c>
      <c r="E31" s="103">
        <f t="shared" si="96"/>
        <v>83305520.570000008</v>
      </c>
      <c r="F31" s="103">
        <f t="shared" si="97"/>
        <v>731874.19999999984</v>
      </c>
      <c r="G31" s="103">
        <f t="shared" si="98"/>
        <v>316166.66000000003</v>
      </c>
      <c r="H31" s="103">
        <f t="shared" si="171"/>
        <v>84353561.430000007</v>
      </c>
      <c r="I31" s="90">
        <f t="shared" si="99"/>
        <v>0.46421551363176911</v>
      </c>
      <c r="J31" s="85">
        <f t="shared" si="100"/>
        <v>5114.2370729246704</v>
      </c>
      <c r="K31" s="103">
        <f t="shared" si="101"/>
        <v>0</v>
      </c>
      <c r="L31" s="103">
        <f t="shared" si="102"/>
        <v>0</v>
      </c>
      <c r="M31" s="103">
        <f t="shared" si="103"/>
        <v>0</v>
      </c>
      <c r="N31" s="103">
        <f t="shared" si="104"/>
        <v>0</v>
      </c>
      <c r="O31" s="103">
        <f t="shared" si="105"/>
        <v>0</v>
      </c>
      <c r="P31" s="103">
        <f t="shared" si="106"/>
        <v>0</v>
      </c>
      <c r="Q31" s="103"/>
      <c r="R31" s="88">
        <f t="shared" si="107"/>
        <v>0</v>
      </c>
      <c r="S31" s="89">
        <f t="shared" si="108"/>
        <v>0</v>
      </c>
      <c r="T31" s="104">
        <f t="shared" si="109"/>
        <v>18759174.559999999</v>
      </c>
      <c r="U31" s="104">
        <f t="shared" si="110"/>
        <v>964576.84</v>
      </c>
      <c r="V31" s="104">
        <f t="shared" si="111"/>
        <v>3310467.0700000003</v>
      </c>
      <c r="W31" s="103">
        <f t="shared" si="112"/>
        <v>0</v>
      </c>
      <c r="X31" s="103">
        <f t="shared" si="113"/>
        <v>0</v>
      </c>
      <c r="Y31" s="103">
        <f t="shared" si="114"/>
        <v>0</v>
      </c>
      <c r="Z31" s="105">
        <f t="shared" si="115"/>
        <v>23034218.469999999</v>
      </c>
      <c r="AA31" s="90">
        <f t="shared" si="116"/>
        <v>0.12676218261431421</v>
      </c>
      <c r="AB31" s="85">
        <f t="shared" si="117"/>
        <v>1396.5320734309173</v>
      </c>
      <c r="AC31" s="104">
        <f t="shared" si="118"/>
        <v>5804830.4400000004</v>
      </c>
      <c r="AD31" s="104">
        <f t="shared" si="119"/>
        <v>983722.67</v>
      </c>
      <c r="AE31" s="104">
        <f t="shared" si="120"/>
        <v>121123</v>
      </c>
      <c r="AF31" s="104">
        <f t="shared" si="121"/>
        <v>0</v>
      </c>
      <c r="AG31" s="86">
        <f t="shared" si="122"/>
        <v>6909676.1100000003</v>
      </c>
      <c r="AH31" s="90">
        <f t="shared" si="123"/>
        <v>3.8025411020666783E-2</v>
      </c>
      <c r="AI31" s="86">
        <f t="shared" si="124"/>
        <v>418.92388566176419</v>
      </c>
      <c r="AJ31" s="104">
        <f t="shared" si="125"/>
        <v>3780679.8399999994</v>
      </c>
      <c r="AK31" s="104">
        <f t="shared" si="126"/>
        <v>81992.999999999985</v>
      </c>
      <c r="AL31" s="86">
        <f t="shared" si="127"/>
        <v>3862672.8399999994</v>
      </c>
      <c r="AM31" s="90">
        <f t="shared" si="128"/>
        <v>2.1257106706752169E-2</v>
      </c>
      <c r="AN31" s="91">
        <f t="shared" si="129"/>
        <v>234.18838877716391</v>
      </c>
      <c r="AO31" s="104">
        <f t="shared" si="130"/>
        <v>8319790.7600000007</v>
      </c>
      <c r="AP31" s="104">
        <f t="shared" si="131"/>
        <v>876295.28</v>
      </c>
      <c r="AQ31" s="104">
        <f t="shared" si="132"/>
        <v>1667966.1100000003</v>
      </c>
      <c r="AR31" s="104">
        <f t="shared" si="133"/>
        <v>0</v>
      </c>
      <c r="AS31" s="104">
        <f t="shared" si="134"/>
        <v>6481742.1799999997</v>
      </c>
      <c r="AT31" s="104">
        <f t="shared" si="135"/>
        <v>447590.25</v>
      </c>
      <c r="AU31" s="104">
        <f t="shared" si="136"/>
        <v>0</v>
      </c>
      <c r="AV31" s="104">
        <f t="shared" si="137"/>
        <v>2519733.6399999997</v>
      </c>
      <c r="AW31" s="104">
        <f t="shared" si="138"/>
        <v>0</v>
      </c>
      <c r="AX31" s="104">
        <f t="shared" si="139"/>
        <v>0</v>
      </c>
      <c r="AY31" s="104">
        <f t="shared" si="140"/>
        <v>0</v>
      </c>
      <c r="AZ31" s="104">
        <f t="shared" si="141"/>
        <v>823498.89</v>
      </c>
      <c r="BA31" s="104">
        <f t="shared" si="142"/>
        <v>4808231.63</v>
      </c>
      <c r="BB31" s="104">
        <f t="shared" si="143"/>
        <v>0</v>
      </c>
      <c r="BC31" s="104">
        <f t="shared" si="144"/>
        <v>56398.209999999992</v>
      </c>
      <c r="BD31" s="104">
        <f t="shared" si="145"/>
        <v>0</v>
      </c>
      <c r="BE31" s="86">
        <f t="shared" si="146"/>
        <v>26001246.950000003</v>
      </c>
      <c r="BF31" s="90">
        <f t="shared" si="147"/>
        <v>0.14309036872114814</v>
      </c>
      <c r="BG31" s="85">
        <f t="shared" si="148"/>
        <v>1576.4188119586252</v>
      </c>
      <c r="BH31" s="104">
        <f t="shared" si="149"/>
        <v>0</v>
      </c>
      <c r="BI31" s="104">
        <f t="shared" si="150"/>
        <v>0</v>
      </c>
      <c r="BJ31" s="104">
        <f t="shared" si="151"/>
        <v>137528.76999999999</v>
      </c>
      <c r="BK31" s="104">
        <f t="shared" si="152"/>
        <v>0</v>
      </c>
      <c r="BL31" s="104">
        <f t="shared" si="153"/>
        <v>0</v>
      </c>
      <c r="BM31" s="104">
        <f t="shared" si="154"/>
        <v>0</v>
      </c>
      <c r="BN31" s="104">
        <f t="shared" si="155"/>
        <v>879506.12000000011</v>
      </c>
      <c r="BO31" s="87">
        <f t="shared" si="156"/>
        <v>1017034.8900000001</v>
      </c>
      <c r="BP31" s="90">
        <f t="shared" si="157"/>
        <v>5.5969583955808068E-3</v>
      </c>
      <c r="BQ31" s="85">
        <f t="shared" si="158"/>
        <v>61.661386321099926</v>
      </c>
      <c r="BR31" s="104">
        <f t="shared" si="159"/>
        <v>0</v>
      </c>
      <c r="BS31" s="104">
        <f t="shared" si="160"/>
        <v>0</v>
      </c>
      <c r="BT31" s="104">
        <f t="shared" si="161"/>
        <v>367691.8</v>
      </c>
      <c r="BU31" s="104">
        <f t="shared" si="162"/>
        <v>23654.95</v>
      </c>
      <c r="BV31" s="87">
        <f t="shared" si="163"/>
        <v>391346.75</v>
      </c>
      <c r="BW31" s="90">
        <f t="shared" si="164"/>
        <v>2.1536640478437893E-3</v>
      </c>
      <c r="BX31" s="85">
        <f t="shared" si="165"/>
        <v>23.7267997140756</v>
      </c>
      <c r="BY31" s="104">
        <v>24153473.209999997</v>
      </c>
      <c r="BZ31" s="90">
        <v>0.13292167849339523</v>
      </c>
      <c r="CA31" s="85">
        <v>1464.3909046209292</v>
      </c>
      <c r="CB31" s="104">
        <v>9079432.2599999998</v>
      </c>
      <c r="CC31" s="90">
        <f t="shared" si="166"/>
        <v>4.9966038642700064E-2</v>
      </c>
      <c r="CD31" s="85">
        <f t="shared" si="167"/>
        <v>550.47313092682327</v>
      </c>
      <c r="CE31" s="106">
        <f t="shared" si="168"/>
        <v>2909406.0599999991</v>
      </c>
      <c r="CF31" s="107">
        <f t="shared" si="169"/>
        <v>1.6011077725829711E-2</v>
      </c>
      <c r="CG31" s="108">
        <f t="shared" si="170"/>
        <v>176.39317273629536</v>
      </c>
    </row>
    <row r="32" spans="1:104" x14ac:dyDescent="0.2">
      <c r="A32" s="56" t="s">
        <v>84</v>
      </c>
      <c r="B32" s="101" t="s">
        <v>85</v>
      </c>
      <c r="C32" s="102">
        <f t="shared" si="94"/>
        <v>15752.660000000002</v>
      </c>
      <c r="D32" s="102">
        <f t="shared" si="95"/>
        <v>184701714.09</v>
      </c>
      <c r="E32" s="103">
        <f t="shared" si="96"/>
        <v>105443590.47000003</v>
      </c>
      <c r="F32" s="103">
        <f t="shared" si="97"/>
        <v>258516.24</v>
      </c>
      <c r="G32" s="103">
        <f t="shared" si="98"/>
        <v>0</v>
      </c>
      <c r="H32" s="103">
        <f t="shared" si="171"/>
        <v>105702106.71000002</v>
      </c>
      <c r="I32" s="90">
        <f t="shared" si="99"/>
        <v>0.57228546703413008</v>
      </c>
      <c r="J32" s="85">
        <f t="shared" si="100"/>
        <v>6710.1116071825336</v>
      </c>
      <c r="K32" s="103">
        <f t="shared" si="101"/>
        <v>0</v>
      </c>
      <c r="L32" s="103">
        <f t="shared" si="102"/>
        <v>0</v>
      </c>
      <c r="M32" s="103">
        <f t="shared" si="103"/>
        <v>0</v>
      </c>
      <c r="N32" s="103">
        <f t="shared" si="104"/>
        <v>0</v>
      </c>
      <c r="O32" s="104">
        <f t="shared" si="105"/>
        <v>943862.85000000009</v>
      </c>
      <c r="P32" s="103">
        <f t="shared" si="106"/>
        <v>0</v>
      </c>
      <c r="Q32" s="87">
        <f t="shared" si="172"/>
        <v>943862.85000000009</v>
      </c>
      <c r="R32" s="88">
        <f t="shared" si="107"/>
        <v>5.1102008156788522E-3</v>
      </c>
      <c r="S32" s="89">
        <f t="shared" si="108"/>
        <v>59.917680569503815</v>
      </c>
      <c r="T32" s="104">
        <f t="shared" si="109"/>
        <v>19360435.520000003</v>
      </c>
      <c r="U32" s="104">
        <f t="shared" si="110"/>
        <v>681276.95</v>
      </c>
      <c r="V32" s="104">
        <f t="shared" si="111"/>
        <v>3308553.4799999995</v>
      </c>
      <c r="W32" s="103">
        <f t="shared" si="112"/>
        <v>0</v>
      </c>
      <c r="X32" s="103">
        <f t="shared" si="113"/>
        <v>0</v>
      </c>
      <c r="Y32" s="103">
        <f t="shared" si="114"/>
        <v>0</v>
      </c>
      <c r="Z32" s="105">
        <f t="shared" si="115"/>
        <v>23350265.950000003</v>
      </c>
      <c r="AA32" s="90">
        <f t="shared" si="116"/>
        <v>0.12642149026631161</v>
      </c>
      <c r="AB32" s="85">
        <f t="shared" si="117"/>
        <v>1482.3062232029386</v>
      </c>
      <c r="AC32" s="104">
        <f t="shared" si="118"/>
        <v>5752682.5900000008</v>
      </c>
      <c r="AD32" s="104">
        <f t="shared" si="119"/>
        <v>747359.17</v>
      </c>
      <c r="AE32" s="104">
        <f t="shared" si="120"/>
        <v>129665.09000000001</v>
      </c>
      <c r="AF32" s="104">
        <f t="shared" si="121"/>
        <v>0</v>
      </c>
      <c r="AG32" s="86">
        <f t="shared" si="122"/>
        <v>6629706.8500000006</v>
      </c>
      <c r="AH32" s="90">
        <f t="shared" si="123"/>
        <v>3.5894127364565383E-2</v>
      </c>
      <c r="AI32" s="86">
        <f t="shared" si="124"/>
        <v>420.86268922201077</v>
      </c>
      <c r="AJ32" s="104">
        <f t="shared" si="125"/>
        <v>0</v>
      </c>
      <c r="AK32" s="104">
        <f t="shared" si="126"/>
        <v>0</v>
      </c>
      <c r="AL32" s="86">
        <f t="shared" si="127"/>
        <v>0</v>
      </c>
      <c r="AM32" s="90">
        <f t="shared" si="128"/>
        <v>0</v>
      </c>
      <c r="AN32" s="91">
        <f t="shared" si="129"/>
        <v>0</v>
      </c>
      <c r="AO32" s="104">
        <f t="shared" si="130"/>
        <v>3965464.64</v>
      </c>
      <c r="AP32" s="104">
        <f t="shared" si="131"/>
        <v>334538.23</v>
      </c>
      <c r="AQ32" s="104">
        <f t="shared" si="132"/>
        <v>0</v>
      </c>
      <c r="AR32" s="104">
        <f t="shared" si="133"/>
        <v>0</v>
      </c>
      <c r="AS32" s="104">
        <f t="shared" si="134"/>
        <v>3893337.51</v>
      </c>
      <c r="AT32" s="104">
        <f t="shared" si="135"/>
        <v>0</v>
      </c>
      <c r="AU32" s="104">
        <f t="shared" si="136"/>
        <v>0</v>
      </c>
      <c r="AV32" s="104">
        <f t="shared" si="137"/>
        <v>1217144.01</v>
      </c>
      <c r="AW32" s="104">
        <f t="shared" si="138"/>
        <v>0</v>
      </c>
      <c r="AX32" s="104">
        <f t="shared" si="139"/>
        <v>618540.53999999992</v>
      </c>
      <c r="AY32" s="104">
        <f t="shared" si="140"/>
        <v>0</v>
      </c>
      <c r="AZ32" s="104">
        <f t="shared" si="141"/>
        <v>343079.86000000004</v>
      </c>
      <c r="BA32" s="104">
        <f t="shared" si="142"/>
        <v>2714853.4899999993</v>
      </c>
      <c r="BB32" s="104">
        <f t="shared" si="143"/>
        <v>0</v>
      </c>
      <c r="BC32" s="104">
        <f t="shared" si="144"/>
        <v>50936.22</v>
      </c>
      <c r="BD32" s="104">
        <f t="shared" si="145"/>
        <v>214604.75999999995</v>
      </c>
      <c r="BE32" s="86">
        <f t="shared" si="146"/>
        <v>13352499.259999998</v>
      </c>
      <c r="BF32" s="90">
        <f t="shared" si="147"/>
        <v>7.2292232510055093E-2</v>
      </c>
      <c r="BG32" s="85">
        <f t="shared" si="148"/>
        <v>847.63457473214021</v>
      </c>
      <c r="BH32" s="104">
        <f t="shared" si="149"/>
        <v>0</v>
      </c>
      <c r="BI32" s="104">
        <f t="shared" si="150"/>
        <v>21891.37</v>
      </c>
      <c r="BJ32" s="104">
        <f t="shared" si="151"/>
        <v>140121.67000000001</v>
      </c>
      <c r="BK32" s="104">
        <f t="shared" si="152"/>
        <v>0</v>
      </c>
      <c r="BL32" s="104">
        <f t="shared" si="153"/>
        <v>0</v>
      </c>
      <c r="BM32" s="104">
        <f t="shared" si="154"/>
        <v>0</v>
      </c>
      <c r="BN32" s="104">
        <f t="shared" si="155"/>
        <v>975434.40999999992</v>
      </c>
      <c r="BO32" s="87">
        <f t="shared" si="156"/>
        <v>1137447.45</v>
      </c>
      <c r="BP32" s="90">
        <f t="shared" si="157"/>
        <v>6.1582939584727053E-3</v>
      </c>
      <c r="BQ32" s="85">
        <f t="shared" si="158"/>
        <v>72.206690806505051</v>
      </c>
      <c r="BR32" s="104">
        <f t="shared" si="159"/>
        <v>0</v>
      </c>
      <c r="BS32" s="104">
        <f t="shared" si="160"/>
        <v>0</v>
      </c>
      <c r="BT32" s="104">
        <f t="shared" si="161"/>
        <v>0</v>
      </c>
      <c r="BU32" s="104">
        <f t="shared" si="162"/>
        <v>1044885.07</v>
      </c>
      <c r="BV32" s="87">
        <f t="shared" si="163"/>
        <v>1044885.07</v>
      </c>
      <c r="BW32" s="90">
        <f t="shared" si="164"/>
        <v>5.6571487446557024E-3</v>
      </c>
      <c r="BX32" s="85">
        <f t="shared" si="165"/>
        <v>66.330706686997615</v>
      </c>
      <c r="BY32" s="104">
        <v>19532367.819999997</v>
      </c>
      <c r="BZ32" s="90">
        <v>0.1057508746804722</v>
      </c>
      <c r="CA32" s="85">
        <v>1239.9409255325763</v>
      </c>
      <c r="CB32" s="104">
        <v>6130034.790000001</v>
      </c>
      <c r="CC32" s="90">
        <f t="shared" si="166"/>
        <v>3.3188835416075271E-2</v>
      </c>
      <c r="CD32" s="85">
        <f t="shared" si="167"/>
        <v>389.14283619401425</v>
      </c>
      <c r="CE32" s="106">
        <f t="shared" si="168"/>
        <v>6878537.3399999989</v>
      </c>
      <c r="CF32" s="107">
        <f t="shared" si="169"/>
        <v>3.7241329209583181E-2</v>
      </c>
      <c r="CG32" s="108">
        <f t="shared" si="170"/>
        <v>436.6587827071744</v>
      </c>
    </row>
    <row r="33" spans="1:95" x14ac:dyDescent="0.2">
      <c r="A33" s="56" t="s">
        <v>86</v>
      </c>
      <c r="B33" s="101" t="s">
        <v>87</v>
      </c>
      <c r="C33" s="102">
        <f t="shared" si="94"/>
        <v>15737.800000000001</v>
      </c>
      <c r="D33" s="102">
        <f t="shared" si="95"/>
        <v>182475120.61000001</v>
      </c>
      <c r="E33" s="103">
        <f t="shared" si="96"/>
        <v>95833878.809999987</v>
      </c>
      <c r="F33" s="103">
        <f t="shared" si="97"/>
        <v>723331.56000000017</v>
      </c>
      <c r="G33" s="103">
        <f t="shared" si="98"/>
        <v>262357.81</v>
      </c>
      <c r="H33" s="103">
        <f t="shared" si="171"/>
        <v>96819568.179999992</v>
      </c>
      <c r="I33" s="90">
        <f t="shared" si="99"/>
        <v>0.53059051478546648</v>
      </c>
      <c r="J33" s="85">
        <f t="shared" si="100"/>
        <v>6152.0395595318269</v>
      </c>
      <c r="K33" s="103">
        <f t="shared" si="101"/>
        <v>0</v>
      </c>
      <c r="L33" s="103">
        <f t="shared" si="102"/>
        <v>0</v>
      </c>
      <c r="M33" s="103">
        <f t="shared" si="103"/>
        <v>0</v>
      </c>
      <c r="N33" s="103">
        <f t="shared" si="104"/>
        <v>0</v>
      </c>
      <c r="O33" s="104">
        <f t="shared" si="105"/>
        <v>695341.87999999977</v>
      </c>
      <c r="P33" s="103">
        <f t="shared" si="106"/>
        <v>0</v>
      </c>
      <c r="Q33" s="87">
        <f t="shared" si="172"/>
        <v>695341.87999999977</v>
      </c>
      <c r="R33" s="88">
        <f t="shared" si="107"/>
        <v>3.8106119764465774E-3</v>
      </c>
      <c r="S33" s="89">
        <f t="shared" si="108"/>
        <v>44.182915019888405</v>
      </c>
      <c r="T33" s="104">
        <f t="shared" si="109"/>
        <v>24781157.160000004</v>
      </c>
      <c r="U33" s="104">
        <f t="shared" si="110"/>
        <v>632093.09</v>
      </c>
      <c r="V33" s="104">
        <f t="shared" si="111"/>
        <v>3097061.51</v>
      </c>
      <c r="W33" s="103">
        <f t="shared" si="112"/>
        <v>0</v>
      </c>
      <c r="X33" s="103">
        <f t="shared" si="113"/>
        <v>0</v>
      </c>
      <c r="Y33" s="103">
        <f t="shared" si="114"/>
        <v>0</v>
      </c>
      <c r="Z33" s="105">
        <f t="shared" si="115"/>
        <v>28510311.760000005</v>
      </c>
      <c r="AA33" s="90">
        <f t="shared" si="116"/>
        <v>0.15624218613853916</v>
      </c>
      <c r="AB33" s="85">
        <f t="shared" si="117"/>
        <v>1811.581781443404</v>
      </c>
      <c r="AC33" s="104">
        <f t="shared" si="118"/>
        <v>5131416.09</v>
      </c>
      <c r="AD33" s="104">
        <f t="shared" si="119"/>
        <v>896552.08999999985</v>
      </c>
      <c r="AE33" s="104">
        <f t="shared" si="120"/>
        <v>145897</v>
      </c>
      <c r="AF33" s="104">
        <f t="shared" si="121"/>
        <v>34762.67</v>
      </c>
      <c r="AG33" s="86">
        <f t="shared" si="122"/>
        <v>6208627.8499999996</v>
      </c>
      <c r="AH33" s="90">
        <f t="shared" si="123"/>
        <v>3.4024517036870802E-2</v>
      </c>
      <c r="AI33" s="86">
        <f t="shared" si="124"/>
        <v>394.50417783934216</v>
      </c>
      <c r="AJ33" s="104">
        <f t="shared" si="125"/>
        <v>0</v>
      </c>
      <c r="AK33" s="104">
        <f t="shared" si="126"/>
        <v>0</v>
      </c>
      <c r="AL33" s="86">
        <f t="shared" si="127"/>
        <v>0</v>
      </c>
      <c r="AM33" s="90">
        <f t="shared" si="128"/>
        <v>0</v>
      </c>
      <c r="AN33" s="91">
        <f t="shared" si="129"/>
        <v>0</v>
      </c>
      <c r="AO33" s="104">
        <f t="shared" si="130"/>
        <v>3586250.1599999997</v>
      </c>
      <c r="AP33" s="104">
        <f t="shared" si="131"/>
        <v>336415.45000000007</v>
      </c>
      <c r="AQ33" s="104">
        <f t="shared" si="132"/>
        <v>14416.15</v>
      </c>
      <c r="AR33" s="104">
        <f t="shared" si="133"/>
        <v>0</v>
      </c>
      <c r="AS33" s="104">
        <f t="shared" si="134"/>
        <v>3680012.8500000006</v>
      </c>
      <c r="AT33" s="104">
        <f t="shared" si="135"/>
        <v>0</v>
      </c>
      <c r="AU33" s="104">
        <f t="shared" si="136"/>
        <v>0</v>
      </c>
      <c r="AV33" s="104">
        <f t="shared" si="137"/>
        <v>1349926.3599999999</v>
      </c>
      <c r="AW33" s="104">
        <f t="shared" si="138"/>
        <v>0</v>
      </c>
      <c r="AX33" s="104">
        <f t="shared" si="139"/>
        <v>819201.28</v>
      </c>
      <c r="AY33" s="104">
        <f t="shared" si="140"/>
        <v>0</v>
      </c>
      <c r="AZ33" s="104">
        <f t="shared" si="141"/>
        <v>316297.34000000003</v>
      </c>
      <c r="BA33" s="104">
        <f t="shared" si="142"/>
        <v>2542866.0300000003</v>
      </c>
      <c r="BB33" s="104">
        <f t="shared" si="143"/>
        <v>0</v>
      </c>
      <c r="BC33" s="104">
        <f t="shared" si="144"/>
        <v>59003.579999999994</v>
      </c>
      <c r="BD33" s="104">
        <f t="shared" si="145"/>
        <v>463296.13000000006</v>
      </c>
      <c r="BE33" s="86">
        <f t="shared" si="146"/>
        <v>13167685.330000002</v>
      </c>
      <c r="BF33" s="90">
        <f t="shared" si="147"/>
        <v>7.2161537890653049E-2</v>
      </c>
      <c r="BG33" s="85">
        <f t="shared" si="148"/>
        <v>836.69161699856409</v>
      </c>
      <c r="BH33" s="104">
        <f t="shared" si="149"/>
        <v>4.16</v>
      </c>
      <c r="BI33" s="104">
        <f t="shared" si="150"/>
        <v>0</v>
      </c>
      <c r="BJ33" s="104">
        <f t="shared" si="151"/>
        <v>114363.48000000001</v>
      </c>
      <c r="BK33" s="104">
        <f t="shared" si="152"/>
        <v>0</v>
      </c>
      <c r="BL33" s="104">
        <f t="shared" si="153"/>
        <v>0</v>
      </c>
      <c r="BM33" s="104">
        <f t="shared" si="154"/>
        <v>0</v>
      </c>
      <c r="BN33" s="104">
        <f t="shared" si="155"/>
        <v>60500.100000000006</v>
      </c>
      <c r="BO33" s="87">
        <f t="shared" si="156"/>
        <v>174867.74000000002</v>
      </c>
      <c r="BP33" s="90">
        <f t="shared" si="157"/>
        <v>9.5831003928333286E-4</v>
      </c>
      <c r="BQ33" s="85">
        <f t="shared" si="158"/>
        <v>11.111320514938557</v>
      </c>
      <c r="BR33" s="104">
        <f t="shared" si="159"/>
        <v>0</v>
      </c>
      <c r="BS33" s="104">
        <f t="shared" si="160"/>
        <v>0</v>
      </c>
      <c r="BT33" s="104">
        <f t="shared" si="161"/>
        <v>0</v>
      </c>
      <c r="BU33" s="104">
        <f t="shared" si="162"/>
        <v>1700989.6899999997</v>
      </c>
      <c r="BV33" s="87">
        <f t="shared" si="163"/>
        <v>1700989.6899999997</v>
      </c>
      <c r="BW33" s="90">
        <f t="shared" si="164"/>
        <v>9.3217622452514328E-3</v>
      </c>
      <c r="BX33" s="85">
        <f t="shared" si="165"/>
        <v>108.08306688355422</v>
      </c>
      <c r="BY33" s="104">
        <v>22476312.549999993</v>
      </c>
      <c r="BZ33" s="90">
        <v>0.123174668825336</v>
      </c>
      <c r="CA33" s="85">
        <v>1428.173731398289</v>
      </c>
      <c r="CB33" s="104">
        <v>5328010.96</v>
      </c>
      <c r="CC33" s="90">
        <f t="shared" si="166"/>
        <v>2.9198561108982293E-2</v>
      </c>
      <c r="CD33" s="85">
        <f t="shared" si="167"/>
        <v>338.54865101856672</v>
      </c>
      <c r="CE33" s="106">
        <f t="shared" si="168"/>
        <v>7393404.6699999999</v>
      </c>
      <c r="CF33" s="107">
        <f t="shared" si="169"/>
        <v>4.0517329953170755E-2</v>
      </c>
      <c r="CG33" s="108">
        <f t="shared" si="170"/>
        <v>469.78641677998189</v>
      </c>
    </row>
    <row r="34" spans="1:95" x14ac:dyDescent="0.2">
      <c r="A34" s="56" t="s">
        <v>88</v>
      </c>
      <c r="B34" s="101" t="s">
        <v>89</v>
      </c>
      <c r="C34" s="102">
        <f t="shared" si="94"/>
        <v>15387.73</v>
      </c>
      <c r="D34" s="102">
        <f t="shared" si="95"/>
        <v>176795472.43000001</v>
      </c>
      <c r="E34" s="103">
        <f t="shared" si="96"/>
        <v>97754916.879999951</v>
      </c>
      <c r="F34" s="103">
        <f t="shared" si="97"/>
        <v>0</v>
      </c>
      <c r="G34" s="103">
        <f t="shared" si="98"/>
        <v>0</v>
      </c>
      <c r="H34" s="103">
        <f t="shared" si="171"/>
        <v>97754916.879999951</v>
      </c>
      <c r="I34" s="90">
        <f t="shared" si="99"/>
        <v>0.55292658537228556</v>
      </c>
      <c r="J34" s="85">
        <f t="shared" si="100"/>
        <v>6352.7834761852437</v>
      </c>
      <c r="K34" s="103">
        <f t="shared" si="101"/>
        <v>0</v>
      </c>
      <c r="L34" s="103">
        <f t="shared" si="102"/>
        <v>0</v>
      </c>
      <c r="M34" s="103">
        <f t="shared" si="103"/>
        <v>0</v>
      </c>
      <c r="N34" s="103">
        <f t="shared" si="104"/>
        <v>0</v>
      </c>
      <c r="O34" s="104">
        <f t="shared" si="105"/>
        <v>0</v>
      </c>
      <c r="P34" s="103">
        <f t="shared" si="106"/>
        <v>0</v>
      </c>
      <c r="Q34" s="103"/>
      <c r="R34" s="88">
        <f t="shared" si="107"/>
        <v>0</v>
      </c>
      <c r="S34" s="89">
        <f t="shared" si="108"/>
        <v>0</v>
      </c>
      <c r="T34" s="104">
        <f t="shared" si="109"/>
        <v>20818880.649999999</v>
      </c>
      <c r="U34" s="104">
        <f t="shared" si="110"/>
        <v>809426.42999999993</v>
      </c>
      <c r="V34" s="104">
        <f t="shared" si="111"/>
        <v>3037306.9999999995</v>
      </c>
      <c r="W34" s="103">
        <f t="shared" si="112"/>
        <v>0</v>
      </c>
      <c r="X34" s="103">
        <f t="shared" si="113"/>
        <v>0</v>
      </c>
      <c r="Y34" s="103">
        <f t="shared" si="114"/>
        <v>0</v>
      </c>
      <c r="Z34" s="105">
        <f t="shared" si="115"/>
        <v>24665614.079999998</v>
      </c>
      <c r="AA34" s="90">
        <f t="shared" si="116"/>
        <v>0.13951496461407428</v>
      </c>
      <c r="AB34" s="85">
        <f t="shared" si="117"/>
        <v>1602.940399916037</v>
      </c>
      <c r="AC34" s="104">
        <f t="shared" si="118"/>
        <v>2977092.84</v>
      </c>
      <c r="AD34" s="104">
        <f t="shared" si="119"/>
        <v>954424.9800000001</v>
      </c>
      <c r="AE34" s="104">
        <f t="shared" si="120"/>
        <v>83777</v>
      </c>
      <c r="AF34" s="104">
        <f t="shared" si="121"/>
        <v>0</v>
      </c>
      <c r="AG34" s="86">
        <f t="shared" si="122"/>
        <v>4015294.82</v>
      </c>
      <c r="AH34" s="90">
        <f t="shared" si="123"/>
        <v>2.2711525158483944E-2</v>
      </c>
      <c r="AI34" s="86">
        <f t="shared" si="124"/>
        <v>260.94133572658217</v>
      </c>
      <c r="AJ34" s="104">
        <f t="shared" si="125"/>
        <v>3615907.5999999996</v>
      </c>
      <c r="AK34" s="104">
        <f t="shared" si="126"/>
        <v>52385</v>
      </c>
      <c r="AL34" s="86">
        <f t="shared" si="127"/>
        <v>3668292.5999999996</v>
      </c>
      <c r="AM34" s="90">
        <f t="shared" si="128"/>
        <v>2.0748792656171751E-2</v>
      </c>
      <c r="AN34" s="91">
        <f t="shared" si="129"/>
        <v>238.3907567912876</v>
      </c>
      <c r="AO34" s="104">
        <f t="shared" si="130"/>
        <v>2930630.67</v>
      </c>
      <c r="AP34" s="104">
        <f t="shared" si="131"/>
        <v>327015.75000000006</v>
      </c>
      <c r="AQ34" s="104">
        <f t="shared" si="132"/>
        <v>0</v>
      </c>
      <c r="AR34" s="104">
        <f t="shared" si="133"/>
        <v>0</v>
      </c>
      <c r="AS34" s="104">
        <f t="shared" si="134"/>
        <v>3582115.2900000005</v>
      </c>
      <c r="AT34" s="104">
        <f t="shared" si="135"/>
        <v>24331.51</v>
      </c>
      <c r="AU34" s="104">
        <f t="shared" si="136"/>
        <v>0</v>
      </c>
      <c r="AV34" s="104">
        <f t="shared" si="137"/>
        <v>1111503.6900000002</v>
      </c>
      <c r="AW34" s="104">
        <f t="shared" si="138"/>
        <v>0</v>
      </c>
      <c r="AX34" s="104">
        <f t="shared" si="139"/>
        <v>0</v>
      </c>
      <c r="AY34" s="104">
        <f t="shared" si="140"/>
        <v>0</v>
      </c>
      <c r="AZ34" s="104">
        <f t="shared" si="141"/>
        <v>402706.94999999995</v>
      </c>
      <c r="BA34" s="104">
        <f t="shared" si="142"/>
        <v>2911186.0800000005</v>
      </c>
      <c r="BB34" s="104">
        <f t="shared" si="143"/>
        <v>0</v>
      </c>
      <c r="BC34" s="104">
        <f t="shared" si="144"/>
        <v>0</v>
      </c>
      <c r="BD34" s="104">
        <f t="shared" si="145"/>
        <v>0</v>
      </c>
      <c r="BE34" s="86">
        <f t="shared" si="146"/>
        <v>11289489.940000001</v>
      </c>
      <c r="BF34" s="90">
        <f t="shared" si="147"/>
        <v>6.3856216365891019E-2</v>
      </c>
      <c r="BG34" s="85">
        <f t="shared" si="148"/>
        <v>733.66831494963856</v>
      </c>
      <c r="BH34" s="104">
        <f t="shared" si="149"/>
        <v>0</v>
      </c>
      <c r="BI34" s="104">
        <f t="shared" si="150"/>
        <v>264644.01999999996</v>
      </c>
      <c r="BJ34" s="104">
        <f t="shared" si="151"/>
        <v>176843.29</v>
      </c>
      <c r="BK34" s="104">
        <f t="shared" si="152"/>
        <v>0</v>
      </c>
      <c r="BL34" s="104">
        <f t="shared" si="153"/>
        <v>0</v>
      </c>
      <c r="BM34" s="104">
        <f t="shared" si="154"/>
        <v>0</v>
      </c>
      <c r="BN34" s="104">
        <f t="shared" si="155"/>
        <v>1242235.1900000002</v>
      </c>
      <c r="BO34" s="87">
        <f t="shared" si="156"/>
        <v>1683722.5</v>
      </c>
      <c r="BP34" s="90">
        <f t="shared" si="157"/>
        <v>9.5235611911195818E-3</v>
      </c>
      <c r="BQ34" s="85">
        <f t="shared" si="158"/>
        <v>109.4198104593725</v>
      </c>
      <c r="BR34" s="104">
        <f t="shared" si="159"/>
        <v>0</v>
      </c>
      <c r="BS34" s="104">
        <f t="shared" si="160"/>
        <v>0</v>
      </c>
      <c r="BT34" s="104">
        <f t="shared" si="161"/>
        <v>0</v>
      </c>
      <c r="BU34" s="104">
        <f t="shared" si="162"/>
        <v>48083.35</v>
      </c>
      <c r="BV34" s="87">
        <f t="shared" si="163"/>
        <v>48083.35</v>
      </c>
      <c r="BW34" s="90">
        <f t="shared" si="164"/>
        <v>2.7197161408665601E-4</v>
      </c>
      <c r="BX34" s="85">
        <f t="shared" si="165"/>
        <v>3.1247851372489639</v>
      </c>
      <c r="BY34" s="104">
        <v>21754167.230000004</v>
      </c>
      <c r="BZ34" s="90">
        <v>0.1230470833387054</v>
      </c>
      <c r="CA34" s="85">
        <v>1413.7346593682112</v>
      </c>
      <c r="CB34" s="104">
        <v>5450182.1799999997</v>
      </c>
      <c r="CC34" s="90">
        <f t="shared" si="166"/>
        <v>3.0827611731731038E-2</v>
      </c>
      <c r="CD34" s="85">
        <f t="shared" si="167"/>
        <v>354.19013590698563</v>
      </c>
      <c r="CE34" s="106">
        <f t="shared" si="168"/>
        <v>6465708.8499999987</v>
      </c>
      <c r="CF34" s="107">
        <f t="shared" si="169"/>
        <v>3.6571687957450472E-2</v>
      </c>
      <c r="CG34" s="108">
        <f t="shared" si="170"/>
        <v>420.18600859256037</v>
      </c>
    </row>
    <row r="35" spans="1:95" x14ac:dyDescent="0.2">
      <c r="A35" s="56" t="s">
        <v>90</v>
      </c>
      <c r="B35" s="101" t="s">
        <v>91</v>
      </c>
      <c r="C35" s="102">
        <f t="shared" si="94"/>
        <v>14918.66</v>
      </c>
      <c r="D35" s="102">
        <f t="shared" si="95"/>
        <v>164416564.66999999</v>
      </c>
      <c r="E35" s="103">
        <f t="shared" si="96"/>
        <v>90801487.620000005</v>
      </c>
      <c r="F35" s="103">
        <f t="shared" si="97"/>
        <v>0</v>
      </c>
      <c r="G35" s="103">
        <f t="shared" si="98"/>
        <v>374229.82</v>
      </c>
      <c r="H35" s="103">
        <f t="shared" si="171"/>
        <v>91175717.439999998</v>
      </c>
      <c r="I35" s="90">
        <f t="shared" si="99"/>
        <v>0.55454094678962862</v>
      </c>
      <c r="J35" s="85">
        <f t="shared" si="100"/>
        <v>6111.5219088041422</v>
      </c>
      <c r="K35" s="103">
        <f t="shared" si="101"/>
        <v>0</v>
      </c>
      <c r="L35" s="103">
        <f t="shared" si="102"/>
        <v>0</v>
      </c>
      <c r="M35" s="103">
        <f t="shared" si="103"/>
        <v>0</v>
      </c>
      <c r="N35" s="103">
        <f t="shared" si="104"/>
        <v>0</v>
      </c>
      <c r="O35" s="103">
        <f t="shared" si="105"/>
        <v>0</v>
      </c>
      <c r="P35" s="103">
        <f t="shared" si="106"/>
        <v>0</v>
      </c>
      <c r="Q35" s="103"/>
      <c r="R35" s="88">
        <f t="shared" si="107"/>
        <v>0</v>
      </c>
      <c r="S35" s="89">
        <f t="shared" si="108"/>
        <v>0</v>
      </c>
      <c r="T35" s="104">
        <f t="shared" si="109"/>
        <v>19827695.550000001</v>
      </c>
      <c r="U35" s="104">
        <f t="shared" si="110"/>
        <v>554266.05000000005</v>
      </c>
      <c r="V35" s="104">
        <f t="shared" si="111"/>
        <v>2676840</v>
      </c>
      <c r="W35" s="103">
        <f t="shared" si="112"/>
        <v>0</v>
      </c>
      <c r="X35" s="103">
        <f t="shared" si="113"/>
        <v>0</v>
      </c>
      <c r="Y35" s="103">
        <f t="shared" si="114"/>
        <v>84356.19</v>
      </c>
      <c r="Z35" s="105">
        <f t="shared" si="115"/>
        <v>23143157.790000003</v>
      </c>
      <c r="AA35" s="90">
        <f t="shared" si="116"/>
        <v>0.1407592832051355</v>
      </c>
      <c r="AB35" s="85">
        <f t="shared" si="117"/>
        <v>1551.2893108362282</v>
      </c>
      <c r="AC35" s="104">
        <f t="shared" si="118"/>
        <v>4562174.8099999996</v>
      </c>
      <c r="AD35" s="104">
        <f t="shared" si="119"/>
        <v>813580.10000000009</v>
      </c>
      <c r="AE35" s="104">
        <f t="shared" si="120"/>
        <v>80018.98</v>
      </c>
      <c r="AF35" s="104">
        <f t="shared" si="121"/>
        <v>82720.92</v>
      </c>
      <c r="AG35" s="86">
        <f t="shared" si="122"/>
        <v>5538494.8100000005</v>
      </c>
      <c r="AH35" s="90">
        <f t="shared" si="123"/>
        <v>3.3685747060317781E-2</v>
      </c>
      <c r="AI35" s="86">
        <f t="shared" si="124"/>
        <v>371.24613135496088</v>
      </c>
      <c r="AJ35" s="104">
        <f t="shared" si="125"/>
        <v>0</v>
      </c>
      <c r="AK35" s="104">
        <f t="shared" si="126"/>
        <v>0</v>
      </c>
      <c r="AL35" s="86">
        <f t="shared" si="127"/>
        <v>0</v>
      </c>
      <c r="AM35" s="90">
        <f t="shared" si="128"/>
        <v>0</v>
      </c>
      <c r="AN35" s="91">
        <f t="shared" si="129"/>
        <v>0</v>
      </c>
      <c r="AO35" s="104">
        <f t="shared" si="130"/>
        <v>2580639.6100000003</v>
      </c>
      <c r="AP35" s="104">
        <f t="shared" si="131"/>
        <v>465966.98000000004</v>
      </c>
      <c r="AQ35" s="104">
        <f t="shared" si="132"/>
        <v>0</v>
      </c>
      <c r="AR35" s="104">
        <f t="shared" si="133"/>
        <v>0</v>
      </c>
      <c r="AS35" s="104">
        <f t="shared" si="134"/>
        <v>2896777.8200000008</v>
      </c>
      <c r="AT35" s="104">
        <f t="shared" si="135"/>
        <v>0</v>
      </c>
      <c r="AU35" s="104">
        <f t="shared" si="136"/>
        <v>0</v>
      </c>
      <c r="AV35" s="104">
        <f t="shared" si="137"/>
        <v>776425.25999999989</v>
      </c>
      <c r="AW35" s="104">
        <f t="shared" si="138"/>
        <v>0</v>
      </c>
      <c r="AX35" s="104">
        <f t="shared" si="139"/>
        <v>0</v>
      </c>
      <c r="AY35" s="104">
        <f t="shared" si="140"/>
        <v>0</v>
      </c>
      <c r="AZ35" s="104">
        <f t="shared" si="141"/>
        <v>97374.67</v>
      </c>
      <c r="BA35" s="104">
        <f t="shared" si="142"/>
        <v>734787.79999999993</v>
      </c>
      <c r="BB35" s="104">
        <f t="shared" si="143"/>
        <v>0</v>
      </c>
      <c r="BC35" s="104">
        <f t="shared" si="144"/>
        <v>54505</v>
      </c>
      <c r="BD35" s="104">
        <f t="shared" si="145"/>
        <v>0</v>
      </c>
      <c r="BE35" s="86">
        <f t="shared" si="146"/>
        <v>7606477.1400000006</v>
      </c>
      <c r="BF35" s="90">
        <f t="shared" si="147"/>
        <v>4.6263447696203476E-2</v>
      </c>
      <c r="BG35" s="85">
        <f t="shared" si="148"/>
        <v>509.86329469268691</v>
      </c>
      <c r="BH35" s="104">
        <f t="shared" si="149"/>
        <v>1787.32</v>
      </c>
      <c r="BI35" s="104">
        <f t="shared" si="150"/>
        <v>69852.340000000011</v>
      </c>
      <c r="BJ35" s="104">
        <f t="shared" si="151"/>
        <v>156522.26</v>
      </c>
      <c r="BK35" s="104">
        <f t="shared" si="152"/>
        <v>0</v>
      </c>
      <c r="BL35" s="104">
        <f t="shared" si="153"/>
        <v>0</v>
      </c>
      <c r="BM35" s="104">
        <f t="shared" si="154"/>
        <v>0</v>
      </c>
      <c r="BN35" s="104">
        <f t="shared" si="155"/>
        <v>808675.21999999986</v>
      </c>
      <c r="BO35" s="87">
        <f t="shared" si="156"/>
        <v>1036837.1399999999</v>
      </c>
      <c r="BP35" s="90">
        <f t="shared" si="157"/>
        <v>6.3061598573174952E-3</v>
      </c>
      <c r="BQ35" s="85">
        <f t="shared" si="158"/>
        <v>69.499347796651975</v>
      </c>
      <c r="BR35" s="104">
        <f t="shared" si="159"/>
        <v>0</v>
      </c>
      <c r="BS35" s="104">
        <f t="shared" si="160"/>
        <v>0</v>
      </c>
      <c r="BT35" s="104">
        <f t="shared" si="161"/>
        <v>110971.05</v>
      </c>
      <c r="BU35" s="104">
        <f t="shared" si="162"/>
        <v>160489.60000000001</v>
      </c>
      <c r="BV35" s="87">
        <f t="shared" si="163"/>
        <v>271460.65000000002</v>
      </c>
      <c r="BW35" s="90">
        <f t="shared" si="164"/>
        <v>1.6510541413199329E-3</v>
      </c>
      <c r="BX35" s="85">
        <f t="shared" si="165"/>
        <v>18.196047768365258</v>
      </c>
      <c r="BY35" s="104">
        <v>24924939.659999996</v>
      </c>
      <c r="BZ35" s="90">
        <v>0.15159628052092422</v>
      </c>
      <c r="CA35" s="85">
        <v>1670.722414747705</v>
      </c>
      <c r="CB35" s="104">
        <v>5339449.6399999997</v>
      </c>
      <c r="CC35" s="90">
        <f t="shared" si="166"/>
        <v>3.2475131996078335E-2</v>
      </c>
      <c r="CD35" s="85">
        <f t="shared" si="167"/>
        <v>357.90410398789163</v>
      </c>
      <c r="CE35" s="106">
        <f t="shared" si="168"/>
        <v>5380030.3999999985</v>
      </c>
      <c r="CF35" s="107">
        <f t="shared" si="169"/>
        <v>3.2721948733074685E-2</v>
      </c>
      <c r="CG35" s="108">
        <f t="shared" si="170"/>
        <v>360.62423836993395</v>
      </c>
    </row>
    <row r="36" spans="1:95" x14ac:dyDescent="0.2">
      <c r="A36" s="56" t="s">
        <v>92</v>
      </c>
      <c r="B36" s="101" t="s">
        <v>93</v>
      </c>
      <c r="C36" s="102">
        <f t="shared" si="94"/>
        <v>13406.650000000001</v>
      </c>
      <c r="D36" s="102">
        <f t="shared" si="95"/>
        <v>141916714.90000001</v>
      </c>
      <c r="E36" s="103">
        <f t="shared" si="96"/>
        <v>78123622.409999996</v>
      </c>
      <c r="F36" s="103">
        <f t="shared" si="97"/>
        <v>1012266.2500000001</v>
      </c>
      <c r="G36" s="103">
        <f t="shared" si="98"/>
        <v>139748.54999999999</v>
      </c>
      <c r="H36" s="103">
        <f t="shared" si="171"/>
        <v>79275637.209999993</v>
      </c>
      <c r="I36" s="90">
        <f t="shared" si="99"/>
        <v>0.55860676641127627</v>
      </c>
      <c r="J36" s="85">
        <f t="shared" si="100"/>
        <v>5913.1578142190619</v>
      </c>
      <c r="K36" s="103">
        <f t="shared" si="101"/>
        <v>0</v>
      </c>
      <c r="L36" s="103">
        <f t="shared" si="102"/>
        <v>0</v>
      </c>
      <c r="M36" s="103">
        <f t="shared" si="103"/>
        <v>0</v>
      </c>
      <c r="N36" s="103">
        <f t="shared" si="104"/>
        <v>0</v>
      </c>
      <c r="O36" s="103">
        <f t="shared" si="105"/>
        <v>0</v>
      </c>
      <c r="P36" s="103">
        <f t="shared" si="106"/>
        <v>0</v>
      </c>
      <c r="Q36" s="103"/>
      <c r="R36" s="88">
        <f t="shared" si="107"/>
        <v>0</v>
      </c>
      <c r="S36" s="89">
        <f t="shared" si="108"/>
        <v>0</v>
      </c>
      <c r="T36" s="104">
        <f t="shared" si="109"/>
        <v>18852870.859999996</v>
      </c>
      <c r="U36" s="104">
        <f t="shared" si="110"/>
        <v>973090.57000000007</v>
      </c>
      <c r="V36" s="104">
        <f t="shared" si="111"/>
        <v>2215350.7200000002</v>
      </c>
      <c r="W36" s="103">
        <f t="shared" si="112"/>
        <v>0</v>
      </c>
      <c r="X36" s="103">
        <f t="shared" si="113"/>
        <v>0</v>
      </c>
      <c r="Y36" s="103">
        <f t="shared" si="114"/>
        <v>0</v>
      </c>
      <c r="Z36" s="105">
        <f t="shared" si="115"/>
        <v>22041312.149999995</v>
      </c>
      <c r="AA36" s="90">
        <f t="shared" si="116"/>
        <v>0.15531160064923399</v>
      </c>
      <c r="AB36" s="85">
        <f t="shared" si="117"/>
        <v>1644.05814651684</v>
      </c>
      <c r="AC36" s="104">
        <f t="shared" si="118"/>
        <v>2577299.14</v>
      </c>
      <c r="AD36" s="104">
        <f t="shared" si="119"/>
        <v>180240.52</v>
      </c>
      <c r="AE36" s="104">
        <f t="shared" si="120"/>
        <v>62797.14</v>
      </c>
      <c r="AF36" s="104">
        <f t="shared" si="121"/>
        <v>0</v>
      </c>
      <c r="AG36" s="86">
        <f t="shared" si="122"/>
        <v>2820336.8000000003</v>
      </c>
      <c r="AH36" s="90">
        <f t="shared" si="123"/>
        <v>1.9873182676102094E-2</v>
      </c>
      <c r="AI36" s="86">
        <f t="shared" si="124"/>
        <v>210.36849623134788</v>
      </c>
      <c r="AJ36" s="104">
        <f t="shared" si="125"/>
        <v>935644.87000000011</v>
      </c>
      <c r="AK36" s="104">
        <f t="shared" si="126"/>
        <v>0</v>
      </c>
      <c r="AL36" s="86">
        <f t="shared" si="127"/>
        <v>935644.87000000011</v>
      </c>
      <c r="AM36" s="90">
        <f t="shared" si="128"/>
        <v>6.5929152225605815E-3</v>
      </c>
      <c r="AN36" s="91">
        <f t="shared" si="129"/>
        <v>69.789609634024913</v>
      </c>
      <c r="AO36" s="104">
        <f t="shared" si="130"/>
        <v>1854109.02</v>
      </c>
      <c r="AP36" s="104">
        <f t="shared" si="131"/>
        <v>287111.77999999997</v>
      </c>
      <c r="AQ36" s="104">
        <f t="shared" si="132"/>
        <v>0</v>
      </c>
      <c r="AR36" s="104">
        <f t="shared" si="133"/>
        <v>0</v>
      </c>
      <c r="AS36" s="104">
        <f t="shared" si="134"/>
        <v>2101622.0399999996</v>
      </c>
      <c r="AT36" s="104">
        <f t="shared" si="135"/>
        <v>0</v>
      </c>
      <c r="AU36" s="104">
        <f t="shared" si="136"/>
        <v>0</v>
      </c>
      <c r="AV36" s="104">
        <f t="shared" si="137"/>
        <v>593047.7200000002</v>
      </c>
      <c r="AW36" s="104">
        <f t="shared" si="138"/>
        <v>0</v>
      </c>
      <c r="AX36" s="104">
        <f t="shared" si="139"/>
        <v>0</v>
      </c>
      <c r="AY36" s="104">
        <f t="shared" si="140"/>
        <v>0</v>
      </c>
      <c r="AZ36" s="104">
        <f t="shared" si="141"/>
        <v>41616.340000000004</v>
      </c>
      <c r="BA36" s="104">
        <f t="shared" si="142"/>
        <v>432151.31</v>
      </c>
      <c r="BB36" s="104">
        <f t="shared" si="143"/>
        <v>0</v>
      </c>
      <c r="BC36" s="104">
        <f t="shared" si="144"/>
        <v>0</v>
      </c>
      <c r="BD36" s="104">
        <f t="shared" si="145"/>
        <v>0</v>
      </c>
      <c r="BE36" s="86">
        <f t="shared" si="146"/>
        <v>5309658.21</v>
      </c>
      <c r="BF36" s="90">
        <f t="shared" si="147"/>
        <v>3.7413903032785037E-2</v>
      </c>
      <c r="BG36" s="85">
        <f t="shared" si="148"/>
        <v>396.04660448359579</v>
      </c>
      <c r="BH36" s="104">
        <f t="shared" si="149"/>
        <v>0</v>
      </c>
      <c r="BI36" s="104">
        <f t="shared" si="150"/>
        <v>4343.51</v>
      </c>
      <c r="BJ36" s="104">
        <f t="shared" si="151"/>
        <v>198626.32</v>
      </c>
      <c r="BK36" s="104">
        <f t="shared" si="152"/>
        <v>0</v>
      </c>
      <c r="BL36" s="104">
        <f t="shared" si="153"/>
        <v>0</v>
      </c>
      <c r="BM36" s="104">
        <f t="shared" si="154"/>
        <v>0</v>
      </c>
      <c r="BN36" s="104">
        <f t="shared" si="155"/>
        <v>72374.069999999992</v>
      </c>
      <c r="BO36" s="87">
        <f t="shared" si="156"/>
        <v>275343.90000000002</v>
      </c>
      <c r="BP36" s="90">
        <f t="shared" si="157"/>
        <v>1.9401794932613679E-3</v>
      </c>
      <c r="BQ36" s="85">
        <f t="shared" si="158"/>
        <v>20.537859942640406</v>
      </c>
      <c r="BR36" s="104">
        <f t="shared" si="159"/>
        <v>0</v>
      </c>
      <c r="BS36" s="104">
        <f t="shared" si="160"/>
        <v>345086.36</v>
      </c>
      <c r="BT36" s="104">
        <f t="shared" si="161"/>
        <v>2844873.7900000005</v>
      </c>
      <c r="BU36" s="104">
        <f t="shared" si="162"/>
        <v>63578.020000000004</v>
      </c>
      <c r="BV36" s="87">
        <f t="shared" si="163"/>
        <v>3253538.1700000004</v>
      </c>
      <c r="BW36" s="90">
        <f t="shared" si="164"/>
        <v>2.2925686888204597E-2</v>
      </c>
      <c r="BX36" s="85">
        <f t="shared" si="165"/>
        <v>242.68092103545629</v>
      </c>
      <c r="BY36" s="104">
        <v>19031918.93</v>
      </c>
      <c r="BZ36" s="90">
        <v>0.13410625339947183</v>
      </c>
      <c r="CA36" s="85">
        <v>1419.5879604524619</v>
      </c>
      <c r="CB36" s="104">
        <v>4921849.3</v>
      </c>
      <c r="CC36" s="90">
        <f t="shared" si="166"/>
        <v>3.4681251630353231E-2</v>
      </c>
      <c r="CD36" s="85">
        <f t="shared" si="167"/>
        <v>367.1199964196872</v>
      </c>
      <c r="CE36" s="106">
        <f t="shared" si="168"/>
        <v>4051475.3599999985</v>
      </c>
      <c r="CF36" s="107">
        <f t="shared" si="169"/>
        <v>2.854826059675088E-2</v>
      </c>
      <c r="CG36" s="108">
        <f t="shared" si="170"/>
        <v>302.19893560285368</v>
      </c>
    </row>
    <row r="37" spans="1:95" x14ac:dyDescent="0.2">
      <c r="A37" s="56" t="s">
        <v>94</v>
      </c>
      <c r="B37" s="101" t="s">
        <v>95</v>
      </c>
      <c r="C37" s="102">
        <f t="shared" si="94"/>
        <v>12891.859999999997</v>
      </c>
      <c r="D37" s="102">
        <f t="shared" si="95"/>
        <v>141183509.5</v>
      </c>
      <c r="E37" s="103">
        <f t="shared" si="96"/>
        <v>72151686.629999995</v>
      </c>
      <c r="F37" s="103">
        <f t="shared" si="97"/>
        <v>8293084.9000000004</v>
      </c>
      <c r="G37" s="103">
        <f t="shared" si="98"/>
        <v>113031.75</v>
      </c>
      <c r="H37" s="103">
        <f t="shared" si="171"/>
        <v>80557803.280000001</v>
      </c>
      <c r="I37" s="90">
        <f t="shared" si="99"/>
        <v>0.57058932424399045</v>
      </c>
      <c r="J37" s="85">
        <f t="shared" si="100"/>
        <v>6248.7339515011818</v>
      </c>
      <c r="K37" s="103">
        <f t="shared" si="101"/>
        <v>0</v>
      </c>
      <c r="L37" s="103">
        <f t="shared" si="102"/>
        <v>0</v>
      </c>
      <c r="M37" s="103">
        <f t="shared" si="103"/>
        <v>0</v>
      </c>
      <c r="N37" s="103">
        <f t="shared" si="104"/>
        <v>0</v>
      </c>
      <c r="O37" s="103">
        <f t="shared" si="105"/>
        <v>0</v>
      </c>
      <c r="P37" s="103">
        <f t="shared" si="106"/>
        <v>0</v>
      </c>
      <c r="Q37" s="103"/>
      <c r="R37" s="88">
        <f t="shared" si="107"/>
        <v>0</v>
      </c>
      <c r="S37" s="89">
        <f t="shared" si="108"/>
        <v>0</v>
      </c>
      <c r="T37" s="104">
        <f t="shared" si="109"/>
        <v>13970409.560000001</v>
      </c>
      <c r="U37" s="104">
        <f t="shared" si="110"/>
        <v>283078.65999999997</v>
      </c>
      <c r="V37" s="104">
        <f t="shared" si="111"/>
        <v>2494282.7800000003</v>
      </c>
      <c r="W37" s="103">
        <f t="shared" si="112"/>
        <v>0</v>
      </c>
      <c r="X37" s="103">
        <f t="shared" si="113"/>
        <v>0</v>
      </c>
      <c r="Y37" s="103">
        <f t="shared" si="114"/>
        <v>0</v>
      </c>
      <c r="Z37" s="105">
        <f t="shared" si="115"/>
        <v>16747771</v>
      </c>
      <c r="AA37" s="90">
        <f t="shared" si="116"/>
        <v>0.11862413010777297</v>
      </c>
      <c r="AB37" s="85">
        <f t="shared" si="117"/>
        <v>1299.0965617063794</v>
      </c>
      <c r="AC37" s="104">
        <f t="shared" si="118"/>
        <v>5760330.4300000006</v>
      </c>
      <c r="AD37" s="104">
        <f t="shared" si="119"/>
        <v>268820.02</v>
      </c>
      <c r="AE37" s="104">
        <f t="shared" si="120"/>
        <v>53650.820000000007</v>
      </c>
      <c r="AF37" s="104">
        <f t="shared" si="121"/>
        <v>0</v>
      </c>
      <c r="AG37" s="86">
        <f t="shared" si="122"/>
        <v>6082801.2700000014</v>
      </c>
      <c r="AH37" s="90">
        <f t="shared" si="123"/>
        <v>4.3084360854480683E-2</v>
      </c>
      <c r="AI37" s="86">
        <f t="shared" si="124"/>
        <v>471.83271226960289</v>
      </c>
      <c r="AJ37" s="104">
        <f t="shared" si="125"/>
        <v>0</v>
      </c>
      <c r="AK37" s="104">
        <f t="shared" si="126"/>
        <v>0</v>
      </c>
      <c r="AL37" s="86">
        <f t="shared" si="127"/>
        <v>0</v>
      </c>
      <c r="AM37" s="90">
        <f t="shared" si="128"/>
        <v>0</v>
      </c>
      <c r="AN37" s="91">
        <f t="shared" si="129"/>
        <v>0</v>
      </c>
      <c r="AO37" s="104">
        <f t="shared" si="130"/>
        <v>1520513.21</v>
      </c>
      <c r="AP37" s="104">
        <f t="shared" si="131"/>
        <v>354172.88</v>
      </c>
      <c r="AQ37" s="104">
        <f t="shared" si="132"/>
        <v>0</v>
      </c>
      <c r="AR37" s="104">
        <f t="shared" si="133"/>
        <v>0</v>
      </c>
      <c r="AS37" s="104">
        <f t="shared" si="134"/>
        <v>2323109.67</v>
      </c>
      <c r="AT37" s="104">
        <f t="shared" si="135"/>
        <v>0</v>
      </c>
      <c r="AU37" s="104">
        <f t="shared" si="136"/>
        <v>0</v>
      </c>
      <c r="AV37" s="104">
        <f t="shared" si="137"/>
        <v>320134.31</v>
      </c>
      <c r="AW37" s="104">
        <f t="shared" si="138"/>
        <v>0</v>
      </c>
      <c r="AX37" s="104">
        <f t="shared" si="139"/>
        <v>0</v>
      </c>
      <c r="AY37" s="104">
        <f t="shared" si="140"/>
        <v>0</v>
      </c>
      <c r="AZ37" s="104">
        <f t="shared" si="141"/>
        <v>66808.430000000008</v>
      </c>
      <c r="BA37" s="104">
        <f t="shared" si="142"/>
        <v>816353.06000000017</v>
      </c>
      <c r="BB37" s="104">
        <f t="shared" si="143"/>
        <v>0</v>
      </c>
      <c r="BC37" s="104">
        <f t="shared" si="144"/>
        <v>0</v>
      </c>
      <c r="BD37" s="104">
        <f t="shared" si="145"/>
        <v>0</v>
      </c>
      <c r="BE37" s="86">
        <f t="shared" si="146"/>
        <v>5401091.5599999996</v>
      </c>
      <c r="BF37" s="90">
        <f t="shared" si="147"/>
        <v>3.825582448777419E-2</v>
      </c>
      <c r="BG37" s="85">
        <f t="shared" si="148"/>
        <v>418.95363120604793</v>
      </c>
      <c r="BH37" s="104">
        <f t="shared" si="149"/>
        <v>0</v>
      </c>
      <c r="BI37" s="104">
        <f t="shared" si="150"/>
        <v>0</v>
      </c>
      <c r="BJ37" s="104">
        <f t="shared" si="151"/>
        <v>125007</v>
      </c>
      <c r="BK37" s="104">
        <f t="shared" si="152"/>
        <v>0</v>
      </c>
      <c r="BL37" s="104">
        <f t="shared" si="153"/>
        <v>0</v>
      </c>
      <c r="BM37" s="104">
        <f t="shared" si="154"/>
        <v>0</v>
      </c>
      <c r="BN37" s="104">
        <f t="shared" si="155"/>
        <v>1313076.1900000004</v>
      </c>
      <c r="BO37" s="87">
        <f t="shared" si="156"/>
        <v>1438083.1900000004</v>
      </c>
      <c r="BP37" s="90">
        <f t="shared" si="157"/>
        <v>1.0185914736734891E-2</v>
      </c>
      <c r="BQ37" s="85">
        <f t="shared" si="158"/>
        <v>111.54970578333931</v>
      </c>
      <c r="BR37" s="104">
        <f t="shared" si="159"/>
        <v>0</v>
      </c>
      <c r="BS37" s="104">
        <f t="shared" si="160"/>
        <v>469758.12</v>
      </c>
      <c r="BT37" s="104">
        <f t="shared" si="161"/>
        <v>96126.159999999989</v>
      </c>
      <c r="BU37" s="104">
        <f t="shared" si="162"/>
        <v>89484.74</v>
      </c>
      <c r="BV37" s="87">
        <f t="shared" si="163"/>
        <v>655369.02</v>
      </c>
      <c r="BW37" s="90">
        <f t="shared" si="164"/>
        <v>4.6419657814215191E-3</v>
      </c>
      <c r="BX37" s="85">
        <f t="shared" si="165"/>
        <v>50.835877832989205</v>
      </c>
      <c r="BY37" s="104">
        <v>19316286.710000001</v>
      </c>
      <c r="BZ37" s="90">
        <v>0.13681687598224779</v>
      </c>
      <c r="CA37" s="85">
        <v>1498.3320257899175</v>
      </c>
      <c r="CB37" s="104">
        <v>3172691.99</v>
      </c>
      <c r="CC37" s="90">
        <f t="shared" si="166"/>
        <v>2.2472114492946501E-2</v>
      </c>
      <c r="CD37" s="85">
        <f t="shared" si="167"/>
        <v>246.10040676830192</v>
      </c>
      <c r="CE37" s="106">
        <f t="shared" si="168"/>
        <v>7811611.4799999995</v>
      </c>
      <c r="CF37" s="107">
        <f t="shared" si="169"/>
        <v>5.532948931263109E-2</v>
      </c>
      <c r="CG37" s="108">
        <f t="shared" si="170"/>
        <v>605.93362633475704</v>
      </c>
    </row>
    <row r="38" spans="1:95" x14ac:dyDescent="0.2">
      <c r="A38" s="56" t="s">
        <v>96</v>
      </c>
      <c r="B38" s="101" t="s">
        <v>97</v>
      </c>
      <c r="C38" s="102">
        <f t="shared" si="94"/>
        <v>12671.419999999998</v>
      </c>
      <c r="D38" s="102">
        <f t="shared" si="95"/>
        <v>154159242.18000001</v>
      </c>
      <c r="E38" s="103">
        <f t="shared" si="96"/>
        <v>76214119.839999959</v>
      </c>
      <c r="F38" s="103">
        <f t="shared" si="97"/>
        <v>55125</v>
      </c>
      <c r="G38" s="103">
        <f t="shared" si="98"/>
        <v>624161.55999999982</v>
      </c>
      <c r="H38" s="103">
        <f t="shared" si="171"/>
        <v>76893406.399999961</v>
      </c>
      <c r="I38" s="90">
        <f t="shared" si="99"/>
        <v>0.49879206275688215</v>
      </c>
      <c r="J38" s="85">
        <f t="shared" si="100"/>
        <v>6068.2548917169479</v>
      </c>
      <c r="K38" s="103">
        <f t="shared" si="101"/>
        <v>0</v>
      </c>
      <c r="L38" s="103">
        <f t="shared" si="102"/>
        <v>0</v>
      </c>
      <c r="M38" s="103">
        <f t="shared" si="103"/>
        <v>0</v>
      </c>
      <c r="N38" s="103">
        <f t="shared" si="104"/>
        <v>0</v>
      </c>
      <c r="O38" s="103">
        <f t="shared" si="105"/>
        <v>0</v>
      </c>
      <c r="P38" s="103">
        <f t="shared" si="106"/>
        <v>0</v>
      </c>
      <c r="Q38" s="103"/>
      <c r="R38" s="88">
        <f t="shared" si="107"/>
        <v>0</v>
      </c>
      <c r="S38" s="89">
        <f t="shared" si="108"/>
        <v>0</v>
      </c>
      <c r="T38" s="104">
        <f t="shared" si="109"/>
        <v>15868216.220000003</v>
      </c>
      <c r="U38" s="104">
        <f t="shared" si="110"/>
        <v>1202254.6600000001</v>
      </c>
      <c r="V38" s="104">
        <f t="shared" si="111"/>
        <v>2603145.9999999995</v>
      </c>
      <c r="W38" s="103">
        <f t="shared" si="112"/>
        <v>0</v>
      </c>
      <c r="X38" s="104">
        <f t="shared" si="113"/>
        <v>1176497.5</v>
      </c>
      <c r="Y38" s="103">
        <f t="shared" si="114"/>
        <v>563242</v>
      </c>
      <c r="Z38" s="105">
        <f t="shared" si="115"/>
        <v>21413356.380000003</v>
      </c>
      <c r="AA38" s="90">
        <f t="shared" si="116"/>
        <v>0.13890413625021106</v>
      </c>
      <c r="AB38" s="85">
        <f t="shared" si="117"/>
        <v>1689.8939803115993</v>
      </c>
      <c r="AC38" s="104">
        <f t="shared" si="118"/>
        <v>3512834.66</v>
      </c>
      <c r="AD38" s="104">
        <f t="shared" si="119"/>
        <v>684370.5</v>
      </c>
      <c r="AE38" s="104">
        <f t="shared" si="120"/>
        <v>126532</v>
      </c>
      <c r="AF38" s="104">
        <f t="shared" si="121"/>
        <v>0</v>
      </c>
      <c r="AG38" s="86">
        <f t="shared" si="122"/>
        <v>4323737.16</v>
      </c>
      <c r="AH38" s="90">
        <f t="shared" si="123"/>
        <v>2.8047213380508848E-2</v>
      </c>
      <c r="AI38" s="86">
        <f t="shared" si="124"/>
        <v>341.2196233729133</v>
      </c>
      <c r="AJ38" s="104">
        <f t="shared" si="125"/>
        <v>0</v>
      </c>
      <c r="AK38" s="104">
        <f t="shared" si="126"/>
        <v>0</v>
      </c>
      <c r="AL38" s="86">
        <f t="shared" si="127"/>
        <v>0</v>
      </c>
      <c r="AM38" s="90">
        <f t="shared" si="128"/>
        <v>0</v>
      </c>
      <c r="AN38" s="91">
        <f t="shared" si="129"/>
        <v>0</v>
      </c>
      <c r="AO38" s="104">
        <f t="shared" si="130"/>
        <v>4306522.34</v>
      </c>
      <c r="AP38" s="104">
        <f t="shared" si="131"/>
        <v>595170.37999999989</v>
      </c>
      <c r="AQ38" s="104">
        <f t="shared" si="132"/>
        <v>0</v>
      </c>
      <c r="AR38" s="104">
        <f t="shared" si="133"/>
        <v>0</v>
      </c>
      <c r="AS38" s="104">
        <f t="shared" si="134"/>
        <v>3629015.83</v>
      </c>
      <c r="AT38" s="104">
        <f t="shared" si="135"/>
        <v>98685.390000000014</v>
      </c>
      <c r="AU38" s="104">
        <f t="shared" si="136"/>
        <v>14638.94</v>
      </c>
      <c r="AV38" s="104">
        <f t="shared" si="137"/>
        <v>1447580.62</v>
      </c>
      <c r="AW38" s="104">
        <f t="shared" si="138"/>
        <v>0</v>
      </c>
      <c r="AX38" s="104">
        <f t="shared" si="139"/>
        <v>818344.26</v>
      </c>
      <c r="AY38" s="104">
        <f t="shared" si="140"/>
        <v>0</v>
      </c>
      <c r="AZ38" s="104">
        <f t="shared" si="141"/>
        <v>126982.7</v>
      </c>
      <c r="BA38" s="104">
        <f t="shared" si="142"/>
        <v>2129451.2899999996</v>
      </c>
      <c r="BB38" s="104">
        <f t="shared" si="143"/>
        <v>0</v>
      </c>
      <c r="BC38" s="104">
        <f t="shared" si="144"/>
        <v>49645.999999999993</v>
      </c>
      <c r="BD38" s="104">
        <f t="shared" si="145"/>
        <v>0</v>
      </c>
      <c r="BE38" s="86">
        <f t="shared" si="146"/>
        <v>13216037.749999998</v>
      </c>
      <c r="BF38" s="90">
        <f t="shared" si="147"/>
        <v>8.5729778916327562E-2</v>
      </c>
      <c r="BG38" s="85">
        <f t="shared" si="148"/>
        <v>1042.9800093438621</v>
      </c>
      <c r="BH38" s="104">
        <f t="shared" si="149"/>
        <v>0</v>
      </c>
      <c r="BI38" s="104">
        <f t="shared" si="150"/>
        <v>0</v>
      </c>
      <c r="BJ38" s="104">
        <f t="shared" si="151"/>
        <v>296725.27999999997</v>
      </c>
      <c r="BK38" s="104">
        <f t="shared" si="152"/>
        <v>0</v>
      </c>
      <c r="BL38" s="104">
        <f t="shared" si="153"/>
        <v>0</v>
      </c>
      <c r="BM38" s="104">
        <f t="shared" si="154"/>
        <v>0</v>
      </c>
      <c r="BN38" s="104">
        <f t="shared" si="155"/>
        <v>3548428.8599999994</v>
      </c>
      <c r="BO38" s="87">
        <f t="shared" si="156"/>
        <v>3845154.1399999992</v>
      </c>
      <c r="BP38" s="90">
        <f t="shared" si="157"/>
        <v>2.4942741580879762E-2</v>
      </c>
      <c r="BQ38" s="85">
        <f t="shared" si="158"/>
        <v>303.45092657334379</v>
      </c>
      <c r="BR38" s="104">
        <f t="shared" si="159"/>
        <v>0</v>
      </c>
      <c r="BS38" s="104">
        <f t="shared" si="160"/>
        <v>0</v>
      </c>
      <c r="BT38" s="104">
        <f t="shared" si="161"/>
        <v>187145.08</v>
      </c>
      <c r="BU38" s="104">
        <f t="shared" si="162"/>
        <v>314247.98</v>
      </c>
      <c r="BV38" s="87">
        <f t="shared" si="163"/>
        <v>501393.05999999994</v>
      </c>
      <c r="BW38" s="90">
        <f t="shared" si="164"/>
        <v>3.2524359416256175E-3</v>
      </c>
      <c r="BX38" s="85">
        <f t="shared" si="165"/>
        <v>39.568813913515612</v>
      </c>
      <c r="BY38" s="104">
        <v>21873283.890000001</v>
      </c>
      <c r="BZ38" s="90">
        <v>0.14188759350840757</v>
      </c>
      <c r="CA38" s="85">
        <v>1726.1904261716527</v>
      </c>
      <c r="CB38" s="104">
        <v>6213668.3199999994</v>
      </c>
      <c r="CC38" s="90">
        <f t="shared" si="166"/>
        <v>4.0306816718421408E-2</v>
      </c>
      <c r="CD38" s="85">
        <f t="shared" si="167"/>
        <v>490.36874478156358</v>
      </c>
      <c r="CE38" s="106">
        <f t="shared" si="168"/>
        <v>5879205.0800000001</v>
      </c>
      <c r="CF38" s="107">
        <f t="shared" si="169"/>
        <v>3.8137220946735717E-2</v>
      </c>
      <c r="CG38" s="108">
        <f t="shared" si="170"/>
        <v>463.97365725388323</v>
      </c>
    </row>
    <row r="39" spans="1:95" x14ac:dyDescent="0.2">
      <c r="A39" s="56" t="s">
        <v>98</v>
      </c>
      <c r="B39" s="101" t="s">
        <v>99</v>
      </c>
      <c r="C39" s="102">
        <f t="shared" si="94"/>
        <v>12871.259999999998</v>
      </c>
      <c r="D39" s="102">
        <f t="shared" si="95"/>
        <v>132309736.3</v>
      </c>
      <c r="E39" s="103">
        <f t="shared" si="96"/>
        <v>80495157.889999986</v>
      </c>
      <c r="F39" s="103">
        <f t="shared" si="97"/>
        <v>0</v>
      </c>
      <c r="G39" s="103">
        <f t="shared" si="98"/>
        <v>0</v>
      </c>
      <c r="H39" s="103">
        <f t="shared" si="171"/>
        <v>80495157.889999986</v>
      </c>
      <c r="I39" s="90">
        <f t="shared" si="99"/>
        <v>0.60838423642145822</v>
      </c>
      <c r="J39" s="85">
        <f t="shared" si="100"/>
        <v>6253.8677557597312</v>
      </c>
      <c r="K39" s="103">
        <f t="shared" si="101"/>
        <v>0</v>
      </c>
      <c r="L39" s="103">
        <f t="shared" si="102"/>
        <v>0</v>
      </c>
      <c r="M39" s="103">
        <f t="shared" si="103"/>
        <v>0</v>
      </c>
      <c r="N39" s="103">
        <f t="shared" si="104"/>
        <v>0</v>
      </c>
      <c r="O39" s="103">
        <f t="shared" si="105"/>
        <v>0</v>
      </c>
      <c r="P39" s="103">
        <f t="shared" si="106"/>
        <v>0</v>
      </c>
      <c r="Q39" s="103"/>
      <c r="R39" s="88">
        <f t="shared" si="107"/>
        <v>0</v>
      </c>
      <c r="S39" s="89">
        <f t="shared" si="108"/>
        <v>0</v>
      </c>
      <c r="T39" s="104">
        <f t="shared" si="109"/>
        <v>11308189.420000002</v>
      </c>
      <c r="U39" s="104">
        <f t="shared" si="110"/>
        <v>497290.95</v>
      </c>
      <c r="V39" s="104">
        <f t="shared" si="111"/>
        <v>2074986.45</v>
      </c>
      <c r="W39" s="103">
        <f t="shared" si="112"/>
        <v>0</v>
      </c>
      <c r="X39" s="103">
        <f t="shared" si="113"/>
        <v>0</v>
      </c>
      <c r="Y39" s="103">
        <f t="shared" si="114"/>
        <v>0</v>
      </c>
      <c r="Z39" s="105">
        <f t="shared" si="115"/>
        <v>13880466.82</v>
      </c>
      <c r="AA39" s="90">
        <f t="shared" si="116"/>
        <v>0.1049088843207074</v>
      </c>
      <c r="AB39" s="85">
        <f t="shared" si="117"/>
        <v>1078.4077720440735</v>
      </c>
      <c r="AC39" s="104">
        <f t="shared" si="118"/>
        <v>2654416.7199999997</v>
      </c>
      <c r="AD39" s="104">
        <f t="shared" si="119"/>
        <v>545350.75</v>
      </c>
      <c r="AE39" s="104">
        <f t="shared" si="120"/>
        <v>43533.72</v>
      </c>
      <c r="AF39" s="104">
        <f t="shared" si="121"/>
        <v>0</v>
      </c>
      <c r="AG39" s="86">
        <f t="shared" si="122"/>
        <v>3243301.19</v>
      </c>
      <c r="AH39" s="90">
        <f t="shared" si="123"/>
        <v>2.451294425261431E-2</v>
      </c>
      <c r="AI39" s="86">
        <f t="shared" si="124"/>
        <v>251.98008508879477</v>
      </c>
      <c r="AJ39" s="104">
        <f t="shared" si="125"/>
        <v>0</v>
      </c>
      <c r="AK39" s="104">
        <f t="shared" si="126"/>
        <v>0</v>
      </c>
      <c r="AL39" s="86">
        <f t="shared" si="127"/>
        <v>0</v>
      </c>
      <c r="AM39" s="90">
        <f t="shared" si="128"/>
        <v>0</v>
      </c>
      <c r="AN39" s="91">
        <f t="shared" si="129"/>
        <v>0</v>
      </c>
      <c r="AO39" s="104">
        <f t="shared" si="130"/>
        <v>1260615.06</v>
      </c>
      <c r="AP39" s="104">
        <f t="shared" si="131"/>
        <v>260300.1</v>
      </c>
      <c r="AQ39" s="104">
        <f t="shared" si="132"/>
        <v>0</v>
      </c>
      <c r="AR39" s="104">
        <f t="shared" si="133"/>
        <v>0</v>
      </c>
      <c r="AS39" s="104">
        <f t="shared" si="134"/>
        <v>2059104.8900000001</v>
      </c>
      <c r="AT39" s="104">
        <f t="shared" si="135"/>
        <v>97570.85</v>
      </c>
      <c r="AU39" s="104">
        <f t="shared" si="136"/>
        <v>22339.7</v>
      </c>
      <c r="AV39" s="104">
        <f t="shared" si="137"/>
        <v>613691.16</v>
      </c>
      <c r="AW39" s="104">
        <f t="shared" si="138"/>
        <v>0</v>
      </c>
      <c r="AX39" s="104">
        <f t="shared" si="139"/>
        <v>0</v>
      </c>
      <c r="AY39" s="104">
        <f t="shared" si="140"/>
        <v>0</v>
      </c>
      <c r="AZ39" s="104">
        <f t="shared" si="141"/>
        <v>97924.849999999991</v>
      </c>
      <c r="BA39" s="104">
        <f t="shared" si="142"/>
        <v>577976.18999999994</v>
      </c>
      <c r="BB39" s="104">
        <f t="shared" si="143"/>
        <v>0</v>
      </c>
      <c r="BC39" s="104">
        <f t="shared" si="144"/>
        <v>0</v>
      </c>
      <c r="BD39" s="104">
        <f t="shared" si="145"/>
        <v>321993.68</v>
      </c>
      <c r="BE39" s="86">
        <f t="shared" si="146"/>
        <v>5311516.4800000004</v>
      </c>
      <c r="BF39" s="90">
        <f t="shared" si="147"/>
        <v>4.0144562513197306E-2</v>
      </c>
      <c r="BG39" s="85">
        <f t="shared" si="148"/>
        <v>412.66484244743725</v>
      </c>
      <c r="BH39" s="104">
        <f t="shared" si="149"/>
        <v>0</v>
      </c>
      <c r="BI39" s="104">
        <f t="shared" si="150"/>
        <v>139456.40000000002</v>
      </c>
      <c r="BJ39" s="104">
        <f t="shared" si="151"/>
        <v>115913.81999999998</v>
      </c>
      <c r="BK39" s="104">
        <f t="shared" si="152"/>
        <v>0</v>
      </c>
      <c r="BL39" s="104">
        <f t="shared" si="153"/>
        <v>0</v>
      </c>
      <c r="BM39" s="104">
        <f t="shared" si="154"/>
        <v>0</v>
      </c>
      <c r="BN39" s="104">
        <f t="shared" si="155"/>
        <v>681414.10000000009</v>
      </c>
      <c r="BO39" s="87">
        <f t="shared" si="156"/>
        <v>936784.32000000007</v>
      </c>
      <c r="BP39" s="90">
        <f t="shared" si="157"/>
        <v>7.0802372236305339E-3</v>
      </c>
      <c r="BQ39" s="85">
        <f t="shared" si="158"/>
        <v>72.781089030910735</v>
      </c>
      <c r="BR39" s="104">
        <f t="shared" si="159"/>
        <v>0</v>
      </c>
      <c r="BS39" s="104">
        <f t="shared" si="160"/>
        <v>0</v>
      </c>
      <c r="BT39" s="104">
        <f t="shared" si="161"/>
        <v>0</v>
      </c>
      <c r="BU39" s="104">
        <f t="shared" si="162"/>
        <v>349469.71</v>
      </c>
      <c r="BV39" s="87">
        <f t="shared" si="163"/>
        <v>349469.71</v>
      </c>
      <c r="BW39" s="90">
        <f t="shared" si="164"/>
        <v>2.6413000265347823E-3</v>
      </c>
      <c r="BX39" s="85">
        <f t="shared" si="165"/>
        <v>27.151165464764137</v>
      </c>
      <c r="BY39" s="104">
        <v>21005285.460000005</v>
      </c>
      <c r="BZ39" s="90">
        <v>0.15875842585289776</v>
      </c>
      <c r="CA39" s="85">
        <v>1631.9525407768942</v>
      </c>
      <c r="CB39" s="104">
        <v>3610184.5500000003</v>
      </c>
      <c r="CC39" s="90">
        <f t="shared" si="166"/>
        <v>2.7285857042404219E-2</v>
      </c>
      <c r="CD39" s="85">
        <f t="shared" si="167"/>
        <v>280.48416005892204</v>
      </c>
      <c r="CE39" s="106">
        <f t="shared" si="168"/>
        <v>3477569.88</v>
      </c>
      <c r="CF39" s="107">
        <f t="shared" si="169"/>
        <v>2.6283552346555467E-2</v>
      </c>
      <c r="CG39" s="108">
        <f t="shared" si="170"/>
        <v>270.18099859687396</v>
      </c>
    </row>
    <row r="40" spans="1:95" x14ac:dyDescent="0.2">
      <c r="A40" s="56" t="s">
        <v>100</v>
      </c>
      <c r="B40" s="101" t="s">
        <v>101</v>
      </c>
      <c r="C40" s="102">
        <f t="shared" si="94"/>
        <v>11068.369999999999</v>
      </c>
      <c r="D40" s="102">
        <f t="shared" si="95"/>
        <v>135280187.13</v>
      </c>
      <c r="E40" s="103">
        <f t="shared" si="96"/>
        <v>71474618.450000003</v>
      </c>
      <c r="F40" s="103">
        <f t="shared" si="97"/>
        <v>1082060.28</v>
      </c>
      <c r="G40" s="103">
        <f t="shared" si="98"/>
        <v>0</v>
      </c>
      <c r="H40" s="103">
        <f t="shared" si="171"/>
        <v>72556678.730000004</v>
      </c>
      <c r="I40" s="90">
        <f t="shared" si="99"/>
        <v>0.53634371942637338</v>
      </c>
      <c r="J40" s="85">
        <f t="shared" si="100"/>
        <v>6555.3174252396702</v>
      </c>
      <c r="K40" s="103">
        <f t="shared" si="101"/>
        <v>0</v>
      </c>
      <c r="L40" s="103">
        <f t="shared" si="102"/>
        <v>0</v>
      </c>
      <c r="M40" s="103">
        <f t="shared" si="103"/>
        <v>0</v>
      </c>
      <c r="N40" s="103">
        <f t="shared" si="104"/>
        <v>0</v>
      </c>
      <c r="O40" s="103">
        <f t="shared" si="105"/>
        <v>0</v>
      </c>
      <c r="P40" s="103">
        <f t="shared" si="106"/>
        <v>0</v>
      </c>
      <c r="Q40" s="103"/>
      <c r="R40" s="88">
        <f t="shared" si="107"/>
        <v>0</v>
      </c>
      <c r="S40" s="89">
        <f t="shared" si="108"/>
        <v>0</v>
      </c>
      <c r="T40" s="104">
        <f t="shared" si="109"/>
        <v>14569664.920000002</v>
      </c>
      <c r="U40" s="104">
        <f t="shared" si="110"/>
        <v>712978.29000000015</v>
      </c>
      <c r="V40" s="104">
        <f t="shared" si="111"/>
        <v>2267892.83</v>
      </c>
      <c r="W40" s="103">
        <f t="shared" si="112"/>
        <v>0</v>
      </c>
      <c r="X40" s="103">
        <f t="shared" si="113"/>
        <v>0</v>
      </c>
      <c r="Y40" s="103">
        <f t="shared" si="114"/>
        <v>142277.76000000001</v>
      </c>
      <c r="Z40" s="105">
        <f t="shared" si="115"/>
        <v>17692813.800000004</v>
      </c>
      <c r="AA40" s="90">
        <f t="shared" si="116"/>
        <v>0.1307864379504278</v>
      </c>
      <c r="AB40" s="85">
        <f t="shared" si="117"/>
        <v>1598.5022004143343</v>
      </c>
      <c r="AC40" s="104">
        <f t="shared" si="118"/>
        <v>3514249.8999999994</v>
      </c>
      <c r="AD40" s="104">
        <f t="shared" si="119"/>
        <v>1212909.5</v>
      </c>
      <c r="AE40" s="104">
        <f t="shared" si="120"/>
        <v>62084.859999999993</v>
      </c>
      <c r="AF40" s="104">
        <f t="shared" si="121"/>
        <v>0</v>
      </c>
      <c r="AG40" s="86">
        <f t="shared" si="122"/>
        <v>4789244.26</v>
      </c>
      <c r="AH40" s="90">
        <f t="shared" si="123"/>
        <v>3.5402407119659633E-2</v>
      </c>
      <c r="AI40" s="86">
        <f t="shared" si="124"/>
        <v>432.69643678337462</v>
      </c>
      <c r="AJ40" s="104">
        <f t="shared" si="125"/>
        <v>0</v>
      </c>
      <c r="AK40" s="104">
        <f t="shared" si="126"/>
        <v>0</v>
      </c>
      <c r="AL40" s="86">
        <f t="shared" si="127"/>
        <v>0</v>
      </c>
      <c r="AM40" s="90">
        <f t="shared" si="128"/>
        <v>0</v>
      </c>
      <c r="AN40" s="91">
        <f t="shared" si="129"/>
        <v>0</v>
      </c>
      <c r="AO40" s="104">
        <f t="shared" si="130"/>
        <v>1749332.4200000002</v>
      </c>
      <c r="AP40" s="104">
        <f t="shared" si="131"/>
        <v>243619.69999999998</v>
      </c>
      <c r="AQ40" s="104">
        <f t="shared" si="132"/>
        <v>0</v>
      </c>
      <c r="AR40" s="104">
        <f t="shared" si="133"/>
        <v>0</v>
      </c>
      <c r="AS40" s="104">
        <f t="shared" si="134"/>
        <v>2557731.85</v>
      </c>
      <c r="AT40" s="104">
        <f t="shared" si="135"/>
        <v>15920.55</v>
      </c>
      <c r="AU40" s="104">
        <f t="shared" si="136"/>
        <v>0</v>
      </c>
      <c r="AV40" s="104">
        <f t="shared" si="137"/>
        <v>1024048.32</v>
      </c>
      <c r="AW40" s="104">
        <f t="shared" si="138"/>
        <v>0</v>
      </c>
      <c r="AX40" s="104">
        <f t="shared" si="139"/>
        <v>0</v>
      </c>
      <c r="AY40" s="104">
        <f t="shared" si="140"/>
        <v>197204.92</v>
      </c>
      <c r="AZ40" s="104">
        <f t="shared" si="141"/>
        <v>108776.04000000001</v>
      </c>
      <c r="BA40" s="104">
        <f t="shared" si="142"/>
        <v>849503.92999999993</v>
      </c>
      <c r="BB40" s="104">
        <f t="shared" si="143"/>
        <v>70515.490000000005</v>
      </c>
      <c r="BC40" s="104">
        <f t="shared" si="144"/>
        <v>208805.8</v>
      </c>
      <c r="BD40" s="104">
        <f t="shared" si="145"/>
        <v>0</v>
      </c>
      <c r="BE40" s="86">
        <f t="shared" si="146"/>
        <v>7025459.0200000005</v>
      </c>
      <c r="BF40" s="90">
        <f t="shared" si="147"/>
        <v>5.1932653029587814E-2</v>
      </c>
      <c r="BG40" s="85">
        <f t="shared" si="148"/>
        <v>634.73293899643772</v>
      </c>
      <c r="BH40" s="104">
        <f t="shared" si="149"/>
        <v>0</v>
      </c>
      <c r="BI40" s="104">
        <f t="shared" si="150"/>
        <v>20446.609999999997</v>
      </c>
      <c r="BJ40" s="104">
        <f t="shared" si="151"/>
        <v>111220.53</v>
      </c>
      <c r="BK40" s="104">
        <f t="shared" si="152"/>
        <v>0</v>
      </c>
      <c r="BL40" s="104">
        <f t="shared" si="153"/>
        <v>0</v>
      </c>
      <c r="BM40" s="104">
        <f t="shared" si="154"/>
        <v>0</v>
      </c>
      <c r="BN40" s="104">
        <f t="shared" si="155"/>
        <v>4055209.46</v>
      </c>
      <c r="BO40" s="87">
        <f t="shared" si="156"/>
        <v>4186876.6</v>
      </c>
      <c r="BP40" s="90">
        <f t="shared" si="157"/>
        <v>3.0949665940190812E-2</v>
      </c>
      <c r="BQ40" s="85">
        <f t="shared" si="158"/>
        <v>378.27400059810077</v>
      </c>
      <c r="BR40" s="104">
        <f t="shared" si="159"/>
        <v>0</v>
      </c>
      <c r="BS40" s="104">
        <f t="shared" si="160"/>
        <v>0</v>
      </c>
      <c r="BT40" s="104">
        <f t="shared" si="161"/>
        <v>0</v>
      </c>
      <c r="BU40" s="104">
        <f t="shared" si="162"/>
        <v>646493.6</v>
      </c>
      <c r="BV40" s="87">
        <f t="shared" si="163"/>
        <v>646493.6</v>
      </c>
      <c r="BW40" s="90">
        <f t="shared" si="164"/>
        <v>4.7789230168549367E-3</v>
      </c>
      <c r="BX40" s="85">
        <f t="shared" si="165"/>
        <v>58.409106309239753</v>
      </c>
      <c r="BY40" s="104">
        <v>18027666.990000002</v>
      </c>
      <c r="BZ40" s="90">
        <v>0.13326169465360055</v>
      </c>
      <c r="CA40" s="85">
        <v>1628.7553623523611</v>
      </c>
      <c r="CB40" s="104">
        <v>4243616.3499999996</v>
      </c>
      <c r="CC40" s="90">
        <f t="shared" si="166"/>
        <v>3.136908988691757E-2</v>
      </c>
      <c r="CD40" s="85">
        <f t="shared" si="167"/>
        <v>383.40029742410127</v>
      </c>
      <c r="CE40" s="106">
        <f t="shared" si="168"/>
        <v>6111337.7800000003</v>
      </c>
      <c r="CF40" s="107">
        <f t="shared" si="169"/>
        <v>4.5175408976387631E-2</v>
      </c>
      <c r="CG40" s="108">
        <f t="shared" si="170"/>
        <v>552.1443338088626</v>
      </c>
    </row>
    <row r="41" spans="1:95" x14ac:dyDescent="0.2">
      <c r="A41" s="117" t="s">
        <v>102</v>
      </c>
      <c r="B41" s="101" t="s">
        <v>103</v>
      </c>
      <c r="C41" s="102">
        <f t="shared" si="94"/>
        <v>11062.08</v>
      </c>
      <c r="D41" s="102">
        <f t="shared" si="95"/>
        <v>130639546.45</v>
      </c>
      <c r="E41" s="103">
        <f t="shared" si="96"/>
        <v>75740380.560000017</v>
      </c>
      <c r="F41" s="103">
        <f t="shared" si="97"/>
        <v>796006.38000000012</v>
      </c>
      <c r="G41" s="103">
        <f t="shared" si="98"/>
        <v>291178.02</v>
      </c>
      <c r="H41" s="103">
        <f t="shared" si="171"/>
        <v>76827564.960000008</v>
      </c>
      <c r="I41" s="90">
        <f t="shared" si="99"/>
        <v>0.58808811763139746</v>
      </c>
      <c r="J41" s="85">
        <f t="shared" si="100"/>
        <v>6945.1283086001913</v>
      </c>
      <c r="K41" s="103">
        <f t="shared" si="101"/>
        <v>0</v>
      </c>
      <c r="L41" s="103">
        <f t="shared" si="102"/>
        <v>0</v>
      </c>
      <c r="M41" s="103">
        <f t="shared" si="103"/>
        <v>0</v>
      </c>
      <c r="N41" s="103">
        <f t="shared" si="104"/>
        <v>0</v>
      </c>
      <c r="O41" s="103">
        <f t="shared" si="105"/>
        <v>0</v>
      </c>
      <c r="P41" s="103">
        <f t="shared" si="106"/>
        <v>0</v>
      </c>
      <c r="Q41" s="103"/>
      <c r="R41" s="88">
        <f t="shared" si="107"/>
        <v>0</v>
      </c>
      <c r="S41" s="89">
        <f t="shared" si="108"/>
        <v>0</v>
      </c>
      <c r="T41" s="104">
        <f t="shared" si="109"/>
        <v>14427166.150000002</v>
      </c>
      <c r="U41" s="104">
        <f t="shared" si="110"/>
        <v>668758.27</v>
      </c>
      <c r="V41" s="104">
        <f t="shared" si="111"/>
        <v>2088218.34</v>
      </c>
      <c r="W41" s="103">
        <f t="shared" si="112"/>
        <v>0</v>
      </c>
      <c r="X41" s="103">
        <f t="shared" si="113"/>
        <v>0</v>
      </c>
      <c r="Y41" s="103">
        <f t="shared" si="114"/>
        <v>0</v>
      </c>
      <c r="Z41" s="105">
        <f t="shared" si="115"/>
        <v>17184142.760000002</v>
      </c>
      <c r="AA41" s="90">
        <f t="shared" si="116"/>
        <v>0.13153859782096633</v>
      </c>
      <c r="AB41" s="85">
        <f t="shared" si="117"/>
        <v>1553.4278146605341</v>
      </c>
      <c r="AC41" s="104">
        <f t="shared" si="118"/>
        <v>2491069.2900000005</v>
      </c>
      <c r="AD41" s="104">
        <f t="shared" si="119"/>
        <v>141703.21999999997</v>
      </c>
      <c r="AE41" s="104">
        <f t="shared" si="120"/>
        <v>64319</v>
      </c>
      <c r="AF41" s="104">
        <f t="shared" si="121"/>
        <v>0</v>
      </c>
      <c r="AG41" s="86">
        <f t="shared" si="122"/>
        <v>2697091.5100000007</v>
      </c>
      <c r="AH41" s="90">
        <f t="shared" si="123"/>
        <v>2.0645291439619819E-2</v>
      </c>
      <c r="AI41" s="86">
        <f t="shared" si="124"/>
        <v>243.81413893228043</v>
      </c>
      <c r="AJ41" s="104">
        <f t="shared" si="125"/>
        <v>0</v>
      </c>
      <c r="AK41" s="104">
        <f t="shared" si="126"/>
        <v>0</v>
      </c>
      <c r="AL41" s="86">
        <f t="shared" si="127"/>
        <v>0</v>
      </c>
      <c r="AM41" s="90">
        <f t="shared" si="128"/>
        <v>0</v>
      </c>
      <c r="AN41" s="91">
        <f t="shared" si="129"/>
        <v>0</v>
      </c>
      <c r="AO41" s="104">
        <f t="shared" si="130"/>
        <v>1889611.9499999997</v>
      </c>
      <c r="AP41" s="104">
        <f t="shared" si="131"/>
        <v>593923.28</v>
      </c>
      <c r="AQ41" s="104">
        <f t="shared" si="132"/>
        <v>44449</v>
      </c>
      <c r="AR41" s="104">
        <f t="shared" si="133"/>
        <v>0</v>
      </c>
      <c r="AS41" s="104">
        <f t="shared" si="134"/>
        <v>1869749.48</v>
      </c>
      <c r="AT41" s="104">
        <f t="shared" si="135"/>
        <v>56521.82</v>
      </c>
      <c r="AU41" s="104">
        <f t="shared" si="136"/>
        <v>0</v>
      </c>
      <c r="AV41" s="104">
        <f t="shared" si="137"/>
        <v>1031938.47</v>
      </c>
      <c r="AW41" s="104">
        <f t="shared" si="138"/>
        <v>0</v>
      </c>
      <c r="AX41" s="104">
        <f t="shared" si="139"/>
        <v>0</v>
      </c>
      <c r="AY41" s="104">
        <f t="shared" si="140"/>
        <v>0</v>
      </c>
      <c r="AZ41" s="104">
        <f t="shared" si="141"/>
        <v>91742.219999999987</v>
      </c>
      <c r="BA41" s="104">
        <f t="shared" si="142"/>
        <v>1486891.39</v>
      </c>
      <c r="BB41" s="104">
        <f t="shared" si="143"/>
        <v>0</v>
      </c>
      <c r="BC41" s="104">
        <f t="shared" si="144"/>
        <v>0</v>
      </c>
      <c r="BD41" s="104">
        <f t="shared" si="145"/>
        <v>0</v>
      </c>
      <c r="BE41" s="86">
        <f t="shared" si="146"/>
        <v>7064827.6099999985</v>
      </c>
      <c r="BF41" s="90">
        <f t="shared" si="147"/>
        <v>5.407878243594437E-2</v>
      </c>
      <c r="BG41" s="85">
        <f t="shared" si="148"/>
        <v>638.65273167433236</v>
      </c>
      <c r="BH41" s="104">
        <f t="shared" si="149"/>
        <v>0</v>
      </c>
      <c r="BI41" s="104">
        <f t="shared" si="150"/>
        <v>0</v>
      </c>
      <c r="BJ41" s="104">
        <f t="shared" si="151"/>
        <v>360654.8</v>
      </c>
      <c r="BK41" s="104">
        <f t="shared" si="152"/>
        <v>0</v>
      </c>
      <c r="BL41" s="104">
        <f t="shared" si="153"/>
        <v>0</v>
      </c>
      <c r="BM41" s="104">
        <f t="shared" si="154"/>
        <v>0</v>
      </c>
      <c r="BN41" s="104">
        <f t="shared" si="155"/>
        <v>636424.4</v>
      </c>
      <c r="BO41" s="87">
        <f t="shared" si="156"/>
        <v>997079.2</v>
      </c>
      <c r="BP41" s="90">
        <f t="shared" si="157"/>
        <v>7.6322922659687476E-3</v>
      </c>
      <c r="BQ41" s="85">
        <f t="shared" si="158"/>
        <v>90.134875177181868</v>
      </c>
      <c r="BR41" s="104">
        <f t="shared" si="159"/>
        <v>0</v>
      </c>
      <c r="BS41" s="104">
        <f t="shared" si="160"/>
        <v>0</v>
      </c>
      <c r="BT41" s="104">
        <f t="shared" si="161"/>
        <v>23945</v>
      </c>
      <c r="BU41" s="104">
        <f t="shared" si="162"/>
        <v>502165.09000000008</v>
      </c>
      <c r="BV41" s="87">
        <f t="shared" si="163"/>
        <v>526110.09000000008</v>
      </c>
      <c r="BW41" s="90">
        <f t="shared" si="164"/>
        <v>4.0271885833694275E-3</v>
      </c>
      <c r="BX41" s="85">
        <f t="shared" si="165"/>
        <v>47.559779896728287</v>
      </c>
      <c r="BY41" s="104">
        <v>18022584.690000001</v>
      </c>
      <c r="BZ41" s="90">
        <v>0.13795657731327038</v>
      </c>
      <c r="CA41" s="85">
        <v>1629.2220531762564</v>
      </c>
      <c r="CB41" s="104">
        <v>4041930.31</v>
      </c>
      <c r="CC41" s="90">
        <f t="shared" si="166"/>
        <v>3.0939561716459098E-2</v>
      </c>
      <c r="CD41" s="85">
        <f t="shared" si="167"/>
        <v>365.38610369840029</v>
      </c>
      <c r="CE41" s="106">
        <f t="shared" si="168"/>
        <v>3278215.3199999994</v>
      </c>
      <c r="CF41" s="107">
        <f t="shared" si="169"/>
        <v>2.5093590793004467E-2</v>
      </c>
      <c r="CG41" s="108">
        <f t="shared" si="170"/>
        <v>296.34709927970141</v>
      </c>
    </row>
    <row r="42" spans="1:95" x14ac:dyDescent="0.2">
      <c r="A42" s="56" t="s">
        <v>104</v>
      </c>
      <c r="B42" s="101" t="s">
        <v>105</v>
      </c>
      <c r="C42" s="102">
        <f t="shared" si="94"/>
        <v>11073.5</v>
      </c>
      <c r="D42" s="102">
        <f t="shared" si="95"/>
        <v>125007967.89</v>
      </c>
      <c r="E42" s="103">
        <f t="shared" si="96"/>
        <v>65220582.61999999</v>
      </c>
      <c r="F42" s="103">
        <f t="shared" si="97"/>
        <v>2030008.0399999998</v>
      </c>
      <c r="G42" s="103">
        <f t="shared" si="98"/>
        <v>0</v>
      </c>
      <c r="H42" s="103">
        <f t="shared" si="171"/>
        <v>67250590.659999996</v>
      </c>
      <c r="I42" s="90">
        <f t="shared" si="99"/>
        <v>0.5379704333661095</v>
      </c>
      <c r="J42" s="85">
        <f t="shared" si="100"/>
        <v>6073.110638912719</v>
      </c>
      <c r="K42" s="103">
        <f t="shared" si="101"/>
        <v>0</v>
      </c>
      <c r="L42" s="103">
        <f t="shared" si="102"/>
        <v>0</v>
      </c>
      <c r="M42" s="103">
        <f t="shared" si="103"/>
        <v>0</v>
      </c>
      <c r="N42" s="103">
        <f t="shared" si="104"/>
        <v>0</v>
      </c>
      <c r="O42" s="103">
        <f t="shared" si="105"/>
        <v>0</v>
      </c>
      <c r="P42" s="103">
        <f t="shared" si="106"/>
        <v>0</v>
      </c>
      <c r="Q42" s="103"/>
      <c r="R42" s="88">
        <f t="shared" si="107"/>
        <v>0</v>
      </c>
      <c r="S42" s="89">
        <f t="shared" si="108"/>
        <v>0</v>
      </c>
      <c r="T42" s="104">
        <f t="shared" si="109"/>
        <v>17251181.449999999</v>
      </c>
      <c r="U42" s="104">
        <f t="shared" si="110"/>
        <v>792343.64</v>
      </c>
      <c r="V42" s="104">
        <f t="shared" si="111"/>
        <v>2263167.48</v>
      </c>
      <c r="W42" s="103">
        <f t="shared" si="112"/>
        <v>0</v>
      </c>
      <c r="X42" s="103">
        <f t="shared" si="113"/>
        <v>0</v>
      </c>
      <c r="Y42" s="104">
        <f t="shared" si="114"/>
        <v>381310.41</v>
      </c>
      <c r="Z42" s="105">
        <f t="shared" si="115"/>
        <v>20688002.98</v>
      </c>
      <c r="AA42" s="90">
        <f t="shared" si="116"/>
        <v>0.16549347476957854</v>
      </c>
      <c r="AB42" s="85">
        <f t="shared" si="117"/>
        <v>1868.2442750711157</v>
      </c>
      <c r="AC42" s="104">
        <f t="shared" si="118"/>
        <v>4686477.75</v>
      </c>
      <c r="AD42" s="104">
        <f t="shared" si="119"/>
        <v>592251.32000000007</v>
      </c>
      <c r="AE42" s="104">
        <f t="shared" si="120"/>
        <v>48244.39</v>
      </c>
      <c r="AF42" s="104">
        <f t="shared" si="121"/>
        <v>0</v>
      </c>
      <c r="AG42" s="86">
        <f t="shared" si="122"/>
        <v>5326973.46</v>
      </c>
      <c r="AH42" s="90">
        <f t="shared" si="123"/>
        <v>4.2613071389876828E-2</v>
      </c>
      <c r="AI42" s="86">
        <f t="shared" si="124"/>
        <v>481.05598591231319</v>
      </c>
      <c r="AJ42" s="104">
        <f t="shared" si="125"/>
        <v>0</v>
      </c>
      <c r="AK42" s="104">
        <f t="shared" si="126"/>
        <v>0</v>
      </c>
      <c r="AL42" s="86">
        <f t="shared" si="127"/>
        <v>0</v>
      </c>
      <c r="AM42" s="90">
        <f t="shared" si="128"/>
        <v>0</v>
      </c>
      <c r="AN42" s="91">
        <f t="shared" si="129"/>
        <v>0</v>
      </c>
      <c r="AO42" s="104">
        <f t="shared" si="130"/>
        <v>944168.43</v>
      </c>
      <c r="AP42" s="104">
        <f t="shared" si="131"/>
        <v>269961.33999999997</v>
      </c>
      <c r="AQ42" s="104">
        <f t="shared" si="132"/>
        <v>0</v>
      </c>
      <c r="AR42" s="104">
        <f t="shared" si="133"/>
        <v>0</v>
      </c>
      <c r="AS42" s="104">
        <f t="shared" si="134"/>
        <v>2099803.7000000002</v>
      </c>
      <c r="AT42" s="104">
        <f t="shared" si="135"/>
        <v>0</v>
      </c>
      <c r="AU42" s="104">
        <f t="shared" si="136"/>
        <v>0</v>
      </c>
      <c r="AV42" s="104">
        <f t="shared" si="137"/>
        <v>548318.79</v>
      </c>
      <c r="AW42" s="104">
        <f t="shared" si="138"/>
        <v>0</v>
      </c>
      <c r="AX42" s="104">
        <f t="shared" si="139"/>
        <v>0</v>
      </c>
      <c r="AY42" s="104">
        <f t="shared" si="140"/>
        <v>0</v>
      </c>
      <c r="AZ42" s="104">
        <f t="shared" si="141"/>
        <v>39873.420000000006</v>
      </c>
      <c r="BA42" s="104">
        <f t="shared" si="142"/>
        <v>394563.41</v>
      </c>
      <c r="BB42" s="104">
        <f t="shared" si="143"/>
        <v>0</v>
      </c>
      <c r="BC42" s="104">
        <f t="shared" si="144"/>
        <v>46542.439999999995</v>
      </c>
      <c r="BD42" s="104">
        <f t="shared" si="145"/>
        <v>0</v>
      </c>
      <c r="BE42" s="86">
        <f t="shared" si="146"/>
        <v>4343231.53</v>
      </c>
      <c r="BF42" s="90">
        <f t="shared" si="147"/>
        <v>3.4743637572141002E-2</v>
      </c>
      <c r="BG42" s="85">
        <f t="shared" si="148"/>
        <v>392.21849731340592</v>
      </c>
      <c r="BH42" s="104">
        <f t="shared" si="149"/>
        <v>0</v>
      </c>
      <c r="BI42" s="104">
        <f t="shared" si="150"/>
        <v>76278.05</v>
      </c>
      <c r="BJ42" s="104">
        <f t="shared" si="151"/>
        <v>135000.68000000002</v>
      </c>
      <c r="BK42" s="104">
        <f t="shared" si="152"/>
        <v>0</v>
      </c>
      <c r="BL42" s="104">
        <f t="shared" si="153"/>
        <v>0</v>
      </c>
      <c r="BM42" s="104">
        <f t="shared" si="154"/>
        <v>0</v>
      </c>
      <c r="BN42" s="104">
        <f t="shared" si="155"/>
        <v>1233740.5899999999</v>
      </c>
      <c r="BO42" s="87">
        <f t="shared" si="156"/>
        <v>1445019.3199999998</v>
      </c>
      <c r="BP42" s="90">
        <f t="shared" si="157"/>
        <v>1.1559417726648719E-2</v>
      </c>
      <c r="BQ42" s="85">
        <f t="shared" si="158"/>
        <v>130.49345915925406</v>
      </c>
      <c r="BR42" s="104">
        <f t="shared" si="159"/>
        <v>0</v>
      </c>
      <c r="BS42" s="104">
        <f t="shared" si="160"/>
        <v>134837.18</v>
      </c>
      <c r="BT42" s="104">
        <f t="shared" si="161"/>
        <v>0</v>
      </c>
      <c r="BU42" s="104">
        <f t="shared" si="162"/>
        <v>870980.80999999994</v>
      </c>
      <c r="BV42" s="87">
        <f t="shared" si="163"/>
        <v>1005817.99</v>
      </c>
      <c r="BW42" s="90">
        <f t="shared" si="164"/>
        <v>8.0460310408778379E-3</v>
      </c>
      <c r="BX42" s="85">
        <f t="shared" si="165"/>
        <v>90.83108231363164</v>
      </c>
      <c r="BY42" s="104">
        <v>16566925.050000003</v>
      </c>
      <c r="BZ42" s="90">
        <v>0.13252695271854964</v>
      </c>
      <c r="CA42" s="85">
        <v>1496.0875107238003</v>
      </c>
      <c r="CB42" s="104">
        <v>3637560.0100000002</v>
      </c>
      <c r="CC42" s="90">
        <f t="shared" si="166"/>
        <v>2.9098625242839314E-2</v>
      </c>
      <c r="CD42" s="85">
        <f t="shared" si="167"/>
        <v>328.49234749627493</v>
      </c>
      <c r="CE42" s="106">
        <f t="shared" si="168"/>
        <v>4743846.8900000006</v>
      </c>
      <c r="CF42" s="107">
        <f t="shared" si="169"/>
        <v>3.794835617337864E-2</v>
      </c>
      <c r="CG42" s="108">
        <f t="shared" si="170"/>
        <v>428.39634171671111</v>
      </c>
    </row>
    <row r="43" spans="1:95" s="66" customFormat="1" x14ac:dyDescent="0.2">
      <c r="A43" s="109">
        <f>COUNTA(A24:A42)</f>
        <v>19</v>
      </c>
      <c r="B43" s="110" t="s">
        <v>106</v>
      </c>
      <c r="C43" s="111">
        <f>SUM(C24:C42)</f>
        <v>296531.46000000002</v>
      </c>
      <c r="D43" s="111">
        <f t="shared" ref="D43:H43" si="173">SUM(D24:D42)</f>
        <v>3368384891.7999997</v>
      </c>
      <c r="E43" s="111">
        <f t="shared" si="173"/>
        <v>1841233869.78</v>
      </c>
      <c r="F43" s="111">
        <f t="shared" si="173"/>
        <v>21393127.010000002</v>
      </c>
      <c r="G43" s="111">
        <f t="shared" si="173"/>
        <v>6012165.7199999988</v>
      </c>
      <c r="H43" s="111">
        <f t="shared" si="173"/>
        <v>1868639162.51</v>
      </c>
      <c r="I43" s="69">
        <f>F43/D43</f>
        <v>6.3511527622865946E-3</v>
      </c>
      <c r="J43" s="70">
        <f>F43/C43</f>
        <v>72.144544157304594</v>
      </c>
      <c r="K43" s="112">
        <f>SUM(K24:K42)</f>
        <v>0</v>
      </c>
      <c r="L43" s="112">
        <f t="shared" ref="L43:P43" si="174">SUM(L24:L42)</f>
        <v>0</v>
      </c>
      <c r="M43" s="112">
        <f t="shared" si="174"/>
        <v>0</v>
      </c>
      <c r="N43" s="112">
        <f t="shared" si="174"/>
        <v>0</v>
      </c>
      <c r="O43" s="113">
        <f t="shared" si="174"/>
        <v>3084101.4</v>
      </c>
      <c r="P43" s="113">
        <f t="shared" si="174"/>
        <v>0</v>
      </c>
      <c r="Q43" s="113">
        <f>SUM(Q24:Q42)</f>
        <v>3084101.4</v>
      </c>
      <c r="R43" s="73">
        <f t="shared" si="107"/>
        <v>9.156024323431506E-4</v>
      </c>
      <c r="S43" s="70">
        <f t="shared" si="108"/>
        <v>10.400587512704384</v>
      </c>
      <c r="T43" s="113">
        <f>SUM(T24:T42)</f>
        <v>357111031.7100001</v>
      </c>
      <c r="U43" s="113">
        <f t="shared" ref="U43:Z43" si="175">SUM(U24:U42)</f>
        <v>13780837.050000001</v>
      </c>
      <c r="V43" s="113">
        <f t="shared" si="175"/>
        <v>57858886.25</v>
      </c>
      <c r="W43" s="113">
        <f t="shared" si="175"/>
        <v>0</v>
      </c>
      <c r="X43" s="113">
        <f t="shared" si="175"/>
        <v>1176497.5</v>
      </c>
      <c r="Y43" s="113">
        <f t="shared" si="175"/>
        <v>1254109.6299999999</v>
      </c>
      <c r="Z43" s="113">
        <f t="shared" si="175"/>
        <v>431181362.13999999</v>
      </c>
      <c r="AA43" s="69">
        <f t="shared" si="116"/>
        <v>0.12800834108645612</v>
      </c>
      <c r="AB43" s="70">
        <f t="shared" si="117"/>
        <v>1454.0830242430261</v>
      </c>
      <c r="AC43" s="113">
        <f>SUM(AC24:AC42)</f>
        <v>83510073.670000017</v>
      </c>
      <c r="AD43" s="113">
        <f t="shared" ref="AD43:AG43" si="176">SUM(AD24:AD42)</f>
        <v>13678994.809999999</v>
      </c>
      <c r="AE43" s="113">
        <f t="shared" si="176"/>
        <v>1716831.64</v>
      </c>
      <c r="AF43" s="113">
        <f t="shared" si="176"/>
        <v>411845.47</v>
      </c>
      <c r="AG43" s="113">
        <f t="shared" si="176"/>
        <v>99317745.589999989</v>
      </c>
      <c r="AH43" s="69">
        <f t="shared" si="123"/>
        <v>2.9485272253708068E-2</v>
      </c>
      <c r="AI43" s="96">
        <f t="shared" si="124"/>
        <v>334.93156372008548</v>
      </c>
      <c r="AJ43" s="113">
        <f>SUM(AJ24:AJ42)</f>
        <v>18194977.990000002</v>
      </c>
      <c r="AK43" s="113">
        <f>SUM(AK24:AK42)</f>
        <v>293443.84999999998</v>
      </c>
      <c r="AL43" s="113">
        <f>SUM(AL24:AL42)</f>
        <v>18488421.84</v>
      </c>
      <c r="AM43" s="69">
        <f t="shared" si="128"/>
        <v>5.4888091574713553E-3</v>
      </c>
      <c r="AN43" s="77">
        <f t="shared" si="129"/>
        <v>62.348938760157182</v>
      </c>
      <c r="AO43" s="113">
        <f>SUM(AO24:AO42)</f>
        <v>60044398.050000004</v>
      </c>
      <c r="AP43" s="113">
        <f t="shared" ref="AP43:AW43" si="177">SUM(AP24:AP42)</f>
        <v>8488371.1700000018</v>
      </c>
      <c r="AQ43" s="113">
        <f t="shared" si="177"/>
        <v>2431698.75</v>
      </c>
      <c r="AR43" s="113">
        <f t="shared" si="177"/>
        <v>0</v>
      </c>
      <c r="AS43" s="113">
        <f t="shared" si="177"/>
        <v>63710116.800000004</v>
      </c>
      <c r="AT43" s="113">
        <f t="shared" si="177"/>
        <v>2885178.3799999994</v>
      </c>
      <c r="AU43" s="113">
        <f t="shared" si="177"/>
        <v>329582.72000000003</v>
      </c>
      <c r="AV43" s="113">
        <f t="shared" si="177"/>
        <v>23618906.899999999</v>
      </c>
      <c r="AW43" s="113">
        <f t="shared" si="177"/>
        <v>14518.050000000001</v>
      </c>
      <c r="AX43" s="113">
        <f>SUM(AX24:AX42)</f>
        <v>3995518.8999999994</v>
      </c>
      <c r="AY43" s="113">
        <f t="shared" ref="AY43:BE43" si="178">SUM(AY24:AY42)</f>
        <v>197204.92</v>
      </c>
      <c r="AZ43" s="113">
        <f t="shared" si="178"/>
        <v>5623336.2999999989</v>
      </c>
      <c r="BA43" s="113">
        <f t="shared" si="178"/>
        <v>39258365.419999994</v>
      </c>
      <c r="BB43" s="113">
        <f t="shared" si="178"/>
        <v>70515.490000000005</v>
      </c>
      <c r="BC43" s="113">
        <f t="shared" si="178"/>
        <v>593930.56999999983</v>
      </c>
      <c r="BD43" s="113">
        <f t="shared" si="178"/>
        <v>3331035.4199999995</v>
      </c>
      <c r="BE43" s="113">
        <f t="shared" si="178"/>
        <v>214592677.84</v>
      </c>
      <c r="BF43" s="69">
        <f t="shared" si="147"/>
        <v>6.3707885153625021E-2</v>
      </c>
      <c r="BG43" s="70">
        <f t="shared" si="148"/>
        <v>723.67592241308898</v>
      </c>
      <c r="BH43" s="113">
        <f>SUM(BH24:BH42)</f>
        <v>90863.310000000012</v>
      </c>
      <c r="BI43" s="113">
        <f t="shared" ref="BI43:BO43" si="179">SUM(BI24:BI42)</f>
        <v>2195261.9599999995</v>
      </c>
      <c r="BJ43" s="113">
        <f t="shared" si="179"/>
        <v>4320738.0699999994</v>
      </c>
      <c r="BK43" s="113">
        <f t="shared" si="179"/>
        <v>7150.14</v>
      </c>
      <c r="BL43" s="113">
        <f t="shared" si="179"/>
        <v>0</v>
      </c>
      <c r="BM43" s="113">
        <f t="shared" si="179"/>
        <v>343525.63</v>
      </c>
      <c r="BN43" s="113">
        <f t="shared" si="179"/>
        <v>31317260.490000002</v>
      </c>
      <c r="BO43" s="113">
        <f t="shared" si="179"/>
        <v>38274799.600000001</v>
      </c>
      <c r="BP43" s="69">
        <f t="shared" si="157"/>
        <v>1.1362953115356924E-2</v>
      </c>
      <c r="BQ43" s="70">
        <f t="shared" si="158"/>
        <v>129.07500472293901</v>
      </c>
      <c r="BR43" s="113">
        <f>SUM(BR24:BR42)</f>
        <v>0</v>
      </c>
      <c r="BS43" s="113">
        <f t="shared" ref="BS43:BU43" si="180">SUM(BS24:BS42)</f>
        <v>1400828.1199999999</v>
      </c>
      <c r="BT43" s="113">
        <f t="shared" si="180"/>
        <v>20650599.199999999</v>
      </c>
      <c r="BU43" s="113">
        <f t="shared" si="180"/>
        <v>9718423.209999999</v>
      </c>
      <c r="BV43" s="113">
        <f>SUM(BV24:BV42)</f>
        <v>31769850.530000005</v>
      </c>
      <c r="BW43" s="69">
        <f t="shared" si="164"/>
        <v>9.4317756285335948E-3</v>
      </c>
      <c r="BX43" s="70">
        <f t="shared" si="165"/>
        <v>107.13821235021742</v>
      </c>
      <c r="BY43" s="113">
        <f>SUM(BY24:BY42)</f>
        <v>435460088.29999989</v>
      </c>
      <c r="BZ43" s="69">
        <f t="shared" ref="BZ43" si="181">BY43/D43</f>
        <v>0.12927860155176579</v>
      </c>
      <c r="CA43" s="70">
        <f t="shared" ref="CA43" si="182">BY43/C43</f>
        <v>1468.5122728630542</v>
      </c>
      <c r="CB43" s="113">
        <f>SUM(CB24:CB42)</f>
        <v>109578952.78999998</v>
      </c>
      <c r="CC43" s="69">
        <f t="shared" si="166"/>
        <v>3.2531600844297549E-2</v>
      </c>
      <c r="CD43" s="70">
        <f t="shared" si="167"/>
        <v>369.53567351673234</v>
      </c>
      <c r="CE43" s="114">
        <f>SUM(CE24:CE42)</f>
        <v>117997729.25999999</v>
      </c>
      <c r="CF43" s="79">
        <f t="shared" si="169"/>
        <v>3.5030951939979842E-2</v>
      </c>
      <c r="CG43" s="80">
        <f t="shared" si="170"/>
        <v>397.92651093411803</v>
      </c>
    </row>
    <row r="44" spans="1:95" s="61" customFormat="1" ht="4.5" customHeight="1" x14ac:dyDescent="0.2">
      <c r="A44" s="17"/>
      <c r="B44" s="53"/>
      <c r="C44" s="54"/>
      <c r="D44" s="55"/>
      <c r="E44" s="94"/>
      <c r="F44" s="94"/>
      <c r="G44" s="94"/>
      <c r="H44" s="94"/>
      <c r="I44" s="95"/>
      <c r="J44" s="70"/>
      <c r="K44" s="96"/>
      <c r="L44" s="96"/>
      <c r="M44" s="96"/>
      <c r="N44" s="96"/>
      <c r="O44" s="96"/>
      <c r="P44" s="96"/>
      <c r="Q44" s="87"/>
      <c r="R44" s="73"/>
      <c r="S44" s="74"/>
      <c r="T44" s="97"/>
      <c r="U44" s="97"/>
      <c r="V44" s="97"/>
      <c r="W44" s="97"/>
      <c r="X44" s="97"/>
      <c r="Y44" s="97"/>
      <c r="Z44" s="97"/>
      <c r="AA44" s="98"/>
      <c r="AB44" s="99"/>
      <c r="AC44" s="97"/>
      <c r="AD44" s="97"/>
      <c r="AE44" s="97"/>
      <c r="AF44" s="97"/>
      <c r="AG44" s="97"/>
      <c r="AH44" s="98"/>
      <c r="AI44" s="97"/>
      <c r="AJ44" s="97"/>
      <c r="AK44" s="97"/>
      <c r="AL44" s="97"/>
      <c r="AM44" s="98"/>
      <c r="AN44" s="100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8"/>
      <c r="BG44" s="99"/>
      <c r="BH44" s="97"/>
      <c r="BI44" s="97"/>
      <c r="BJ44" s="97"/>
      <c r="BK44" s="97"/>
      <c r="BL44" s="97"/>
      <c r="BM44" s="97"/>
      <c r="BN44" s="97"/>
      <c r="BO44" s="97"/>
      <c r="BP44" s="98"/>
      <c r="BQ44" s="99"/>
      <c r="BR44" s="97"/>
      <c r="BS44" s="97"/>
      <c r="BT44" s="97"/>
      <c r="BU44" s="97"/>
      <c r="BV44" s="97"/>
      <c r="BW44" s="98"/>
      <c r="BX44" s="99"/>
      <c r="BY44" s="97"/>
      <c r="BZ44" s="98"/>
      <c r="CA44" s="99"/>
      <c r="CB44" s="97"/>
      <c r="CC44" s="98"/>
      <c r="CD44" s="99"/>
      <c r="CE44" s="92"/>
    </row>
    <row r="45" spans="1:95" x14ac:dyDescent="0.2">
      <c r="A45" s="56"/>
      <c r="B45" s="110" t="s">
        <v>107</v>
      </c>
      <c r="C45" s="115"/>
      <c r="D45" s="116"/>
      <c r="E45" s="83"/>
      <c r="F45" s="83"/>
      <c r="G45" s="83"/>
      <c r="H45" s="83"/>
      <c r="I45" s="84"/>
      <c r="J45" s="85"/>
      <c r="K45" s="86"/>
      <c r="L45" s="86"/>
      <c r="M45" s="86"/>
      <c r="N45" s="86"/>
      <c r="O45" s="86"/>
      <c r="P45" s="86"/>
      <c r="Q45" s="87"/>
      <c r="R45" s="88"/>
      <c r="S45" s="89"/>
      <c r="T45" s="86"/>
      <c r="U45" s="86"/>
      <c r="V45" s="86"/>
      <c r="W45" s="86"/>
      <c r="X45" s="86"/>
      <c r="Y45" s="86"/>
      <c r="Z45" s="86"/>
      <c r="AA45" s="90"/>
      <c r="AB45" s="85"/>
      <c r="AC45" s="86"/>
      <c r="AD45" s="86"/>
      <c r="AE45" s="86"/>
      <c r="AF45" s="86"/>
      <c r="AG45" s="86"/>
      <c r="AH45" s="90"/>
      <c r="AI45" s="86"/>
      <c r="AJ45" s="86"/>
      <c r="AK45" s="86"/>
      <c r="AL45" s="86"/>
      <c r="AM45" s="90"/>
      <c r="AN45" s="91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90"/>
      <c r="BG45" s="85"/>
      <c r="BH45" s="86"/>
      <c r="BI45" s="86"/>
      <c r="BJ45" s="86"/>
      <c r="BK45" s="86"/>
      <c r="BL45" s="86"/>
      <c r="BM45" s="86"/>
      <c r="BN45" s="86"/>
      <c r="BO45" s="86"/>
      <c r="BP45" s="90"/>
      <c r="BQ45" s="85"/>
      <c r="BR45" s="86"/>
      <c r="BS45" s="86"/>
      <c r="BT45" s="86"/>
      <c r="BU45" s="86"/>
      <c r="BV45" s="86"/>
      <c r="BW45" s="90"/>
      <c r="BX45" s="85"/>
      <c r="BY45" s="86"/>
      <c r="BZ45" s="90"/>
      <c r="CA45" s="85"/>
      <c r="CB45" s="86"/>
      <c r="CC45" s="90"/>
      <c r="CD45" s="85"/>
      <c r="CE45" s="92"/>
      <c r="CG45" s="108"/>
      <c r="CH45" s="61"/>
      <c r="CI45" s="61"/>
      <c r="CJ45" s="61"/>
      <c r="CK45" s="61"/>
      <c r="CL45" s="61"/>
      <c r="CM45" s="61"/>
      <c r="CN45" s="61"/>
      <c r="CO45" s="61"/>
      <c r="CP45" s="61"/>
      <c r="CQ45" s="61"/>
    </row>
    <row r="46" spans="1:95" s="61" customFormat="1" ht="4.5" customHeight="1" x14ac:dyDescent="0.2">
      <c r="A46" s="17"/>
      <c r="B46" s="53"/>
      <c r="C46" s="54"/>
      <c r="D46" s="55"/>
      <c r="E46" s="94"/>
      <c r="F46" s="94"/>
      <c r="G46" s="94"/>
      <c r="H46" s="94"/>
      <c r="I46" s="95"/>
      <c r="J46" s="70"/>
      <c r="K46" s="96"/>
      <c r="L46" s="96"/>
      <c r="M46" s="96"/>
      <c r="N46" s="96"/>
      <c r="O46" s="96"/>
      <c r="P46" s="96"/>
      <c r="Q46" s="87"/>
      <c r="R46" s="73"/>
      <c r="S46" s="74"/>
      <c r="T46" s="97"/>
      <c r="U46" s="97"/>
      <c r="V46" s="97"/>
      <c r="W46" s="97"/>
      <c r="X46" s="97"/>
      <c r="Y46" s="97"/>
      <c r="Z46" s="97"/>
      <c r="AA46" s="98"/>
      <c r="AB46" s="99"/>
      <c r="AC46" s="97"/>
      <c r="AD46" s="97"/>
      <c r="AE46" s="97"/>
      <c r="AF46" s="97"/>
      <c r="AG46" s="97"/>
      <c r="AH46" s="98"/>
      <c r="AI46" s="97"/>
      <c r="AJ46" s="97"/>
      <c r="AK46" s="97"/>
      <c r="AL46" s="97"/>
      <c r="AM46" s="98"/>
      <c r="AN46" s="100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8"/>
      <c r="BG46" s="99"/>
      <c r="BH46" s="97"/>
      <c r="BI46" s="97"/>
      <c r="BJ46" s="97"/>
      <c r="BK46" s="97"/>
      <c r="BL46" s="97"/>
      <c r="BM46" s="97"/>
      <c r="BN46" s="97"/>
      <c r="BO46" s="97"/>
      <c r="BP46" s="98"/>
      <c r="BQ46" s="99"/>
      <c r="BR46" s="97"/>
      <c r="BS46" s="97"/>
      <c r="BT46" s="97"/>
      <c r="BU46" s="97"/>
      <c r="BV46" s="97"/>
      <c r="BW46" s="98"/>
      <c r="BX46" s="99"/>
      <c r="BY46" s="97"/>
      <c r="BZ46" s="98"/>
      <c r="CA46" s="99"/>
      <c r="CB46" s="97"/>
      <c r="CC46" s="98"/>
      <c r="CD46" s="99"/>
      <c r="CE46" s="92"/>
    </row>
    <row r="47" spans="1:95" x14ac:dyDescent="0.2">
      <c r="A47" s="56" t="s">
        <v>108</v>
      </c>
      <c r="B47" s="101" t="s">
        <v>109</v>
      </c>
      <c r="C47" s="102">
        <f t="shared" ref="C47:C73" si="183">VLOOKUP($A47,enroll1516,3,FALSE)</f>
        <v>9901.41</v>
      </c>
      <c r="D47" s="102">
        <f t="shared" ref="D47:D73" si="184">VLOOKUP($A47,enroll1516,4,FALSE)</f>
        <v>113665393.94</v>
      </c>
      <c r="E47" s="103">
        <f t="shared" ref="E47:E73" si="185">IF(ISNA(VLOOKUP($A47,program1516,2,FALSE))=TRUE,0,VLOOKUP($A47,program1516,2,FALSE))</f>
        <v>62006444.29999999</v>
      </c>
      <c r="F47" s="103">
        <f t="shared" ref="F47:F73" si="186">IF(ISNA(VLOOKUP($A47,program1516,3,FALSE))=TRUE,0,VLOOKUP($A47,program1516,3,FALSE))</f>
        <v>1593831.1199999999</v>
      </c>
      <c r="G47" s="103">
        <f t="shared" ref="G47:G73" si="187">IF(ISNA(VLOOKUP($A47,program1516,4,FALSE))=TRUE,0,VLOOKUP($A47,program1516,4,FALSE))</f>
        <v>0</v>
      </c>
      <c r="H47" s="103">
        <f>SUM(E47:G47)</f>
        <v>63600275.419999987</v>
      </c>
      <c r="I47" s="90">
        <f t="shared" ref="I47:I73" si="188">H47/D47</f>
        <v>0.55953948000718989</v>
      </c>
      <c r="J47" s="85">
        <f t="shared" ref="J47:J73" si="189">H47/C47</f>
        <v>6423.3554029173611</v>
      </c>
      <c r="K47" s="103">
        <f t="shared" ref="K47:K73" si="190">IF(ISNA(VLOOKUP($A47,program1516,5,FALSE))=TRUE,0,VLOOKUP($A47,program1516,5,FALSE))</f>
        <v>0</v>
      </c>
      <c r="L47" s="103">
        <f t="shared" ref="L47:L73" si="191">IF(ISNA(VLOOKUP($A47,program1516,6,FALSE))=TRUE,0,VLOOKUP($A47,program1516,6,FALSE))</f>
        <v>0</v>
      </c>
      <c r="M47" s="103">
        <f t="shared" ref="M47:M73" si="192">IF(ISNA(VLOOKUP($A47,program1516,7,FALSE))=TRUE,0,VLOOKUP($A47,program1516,7,FALSE))</f>
        <v>0</v>
      </c>
      <c r="N47" s="103">
        <f t="shared" ref="N47:N73" si="193">IF(ISNA(VLOOKUP($A47,program1516,8,FALSE))=TRUE,0,VLOOKUP($A47,program1516,8,FALSE))</f>
        <v>0</v>
      </c>
      <c r="O47" s="103">
        <f t="shared" ref="O47:O73" si="194">IF(ISNA(VLOOKUP($A47,program1516,9,FALSE))=TRUE,0,VLOOKUP($A47,program1516,9,FALSE))</f>
        <v>0</v>
      </c>
      <c r="P47" s="103">
        <f t="shared" ref="P47:P73" si="195">IF(ISNA(VLOOKUP($A47,program1516,10,FALSE))=TRUE,0,VLOOKUP($A47,program1516,10,FALSE))</f>
        <v>0</v>
      </c>
      <c r="Q47" s="103"/>
      <c r="R47" s="88">
        <f t="shared" ref="R47:R74" si="196">Q47/D47</f>
        <v>0</v>
      </c>
      <c r="S47" s="89">
        <f t="shared" ref="S47:S74" si="197">Q47/C47</f>
        <v>0</v>
      </c>
      <c r="T47" s="104">
        <f t="shared" ref="T47:T73" si="198">VLOOKUP($A47,program1516,11,FALSE)</f>
        <v>15103357.270000001</v>
      </c>
      <c r="U47" s="104">
        <f t="shared" ref="U47:U73" si="199">VLOOKUP($A47,program1516,12,FALSE)</f>
        <v>252283.48</v>
      </c>
      <c r="V47" s="104">
        <f t="shared" ref="V47:V73" si="200">VLOOKUP($A47,program1516,13,FALSE)</f>
        <v>1812943.9999999998</v>
      </c>
      <c r="W47" s="103">
        <f t="shared" ref="W47:W73" si="201">VLOOKUP($A47,program1516,14,FALSE)</f>
        <v>0</v>
      </c>
      <c r="X47" s="103">
        <f t="shared" ref="X47:X73" si="202">VLOOKUP($A47,program1516,15,FALSE)</f>
        <v>0</v>
      </c>
      <c r="Y47" s="103">
        <f t="shared" ref="Y47:Y73" si="203">VLOOKUP($A47,program1516,16,FALSE)</f>
        <v>0</v>
      </c>
      <c r="Z47" s="105">
        <f t="shared" ref="Z47:Z73" si="204">SUM(T47:Y47)</f>
        <v>17168584.75</v>
      </c>
      <c r="AA47" s="90">
        <f t="shared" ref="AA47:AA74" si="205">Z47/D47</f>
        <v>0.15104495884704097</v>
      </c>
      <c r="AB47" s="85">
        <f t="shared" ref="AB47:AB74" si="206">Z47/C47</f>
        <v>1733.9535227810989</v>
      </c>
      <c r="AC47" s="104">
        <f t="shared" ref="AC47:AC73" si="207">VLOOKUP($A47,program1516,17,FALSE)</f>
        <v>3011145.6500000004</v>
      </c>
      <c r="AD47" s="104">
        <f t="shared" ref="AD47:AD73" si="208">VLOOKUP($A47,program1516,18,FALSE)</f>
        <v>642285.44999999995</v>
      </c>
      <c r="AE47" s="104">
        <f t="shared" ref="AE47:AE73" si="209">VLOOKUP($A47,program1516,19,FALSE)</f>
        <v>36699.99</v>
      </c>
      <c r="AF47" s="104">
        <f t="shared" ref="AF47:AF73" si="210">VLOOKUP($A47,program1516,20,FALSE)</f>
        <v>0</v>
      </c>
      <c r="AG47" s="86">
        <f t="shared" ref="AG47:AG73" si="211">SUM(AC47:AF47)</f>
        <v>3690131.0900000008</v>
      </c>
      <c r="AH47" s="90">
        <f t="shared" ref="AH47:AH74" si="212">AG47/D47</f>
        <v>3.2464859902283823E-2</v>
      </c>
      <c r="AI47" s="86">
        <f t="shared" ref="AI47:AI74" si="213">AG47/C47</f>
        <v>372.68743441590652</v>
      </c>
      <c r="AJ47" s="104">
        <f t="shared" ref="AJ47:AJ73" si="214">VLOOKUP($A47,program1516,21,FALSE)</f>
        <v>0</v>
      </c>
      <c r="AK47" s="104">
        <f t="shared" ref="AK47:AK73" si="215">VLOOKUP($A47,program1516,22,FALSE)</f>
        <v>0</v>
      </c>
      <c r="AL47" s="86">
        <f t="shared" ref="AL47:AL73" si="216">SUM(AJ47:AK47)</f>
        <v>0</v>
      </c>
      <c r="AM47" s="90">
        <f t="shared" ref="AM47:AM74" si="217">AL47/D47</f>
        <v>0</v>
      </c>
      <c r="AN47" s="91">
        <f t="shared" ref="AN47:AN74" si="218">AL47/C47</f>
        <v>0</v>
      </c>
      <c r="AO47" s="104">
        <f t="shared" ref="AO47:AO73" si="219">VLOOKUP($A47,program1516,23,FALSE)</f>
        <v>534442.79999999993</v>
      </c>
      <c r="AP47" s="104">
        <f t="shared" ref="AP47:AP73" si="220">VLOOKUP($A47,program1516,24,FALSE)</f>
        <v>147469.99000000002</v>
      </c>
      <c r="AQ47" s="104">
        <f t="shared" ref="AQ47:AQ73" si="221">VLOOKUP($A47,program1516,25,FALSE)</f>
        <v>0</v>
      </c>
      <c r="AR47" s="104">
        <f t="shared" ref="AR47:AR73" si="222">VLOOKUP($A47,program1516,26,FALSE)</f>
        <v>0</v>
      </c>
      <c r="AS47" s="104">
        <f t="shared" ref="AS47:AS73" si="223">VLOOKUP($A47,program1516,27,FALSE)</f>
        <v>972067.19000000006</v>
      </c>
      <c r="AT47" s="104">
        <f t="shared" ref="AT47:AT73" si="224">VLOOKUP($A47,program1516,28,FALSE)</f>
        <v>797.41</v>
      </c>
      <c r="AU47" s="104">
        <f t="shared" ref="AU47:AU73" si="225">VLOOKUP($A47,program1516,29,FALSE)</f>
        <v>0</v>
      </c>
      <c r="AV47" s="104">
        <f t="shared" ref="AV47:AV73" si="226">VLOOKUP($A47,program1516,30,FALSE)</f>
        <v>284993.37000000005</v>
      </c>
      <c r="AW47" s="104">
        <f t="shared" ref="AW47:AW73" si="227">VLOOKUP($A47,program1516,31,FALSE)</f>
        <v>0</v>
      </c>
      <c r="AX47" s="104">
        <f t="shared" ref="AX47:AX73" si="228">VLOOKUP($A47,program1516,32,FALSE)</f>
        <v>0</v>
      </c>
      <c r="AY47" s="104">
        <f t="shared" ref="AY47:AY73" si="229">VLOOKUP($A47,program1516,33,FALSE)</f>
        <v>0</v>
      </c>
      <c r="AZ47" s="104">
        <f t="shared" ref="AZ47:AZ73" si="230">VLOOKUP($A47,program1516,34,FALSE)</f>
        <v>55973.239999999991</v>
      </c>
      <c r="BA47" s="104">
        <f t="shared" ref="BA47:BA73" si="231">VLOOKUP($A47,program1516,35,FALSE)</f>
        <v>471123.34</v>
      </c>
      <c r="BB47" s="104">
        <f t="shared" ref="BB47:BB73" si="232">VLOOKUP($A47,program1516,36,FALSE)</f>
        <v>0</v>
      </c>
      <c r="BC47" s="104">
        <f t="shared" ref="BC47:BC73" si="233">VLOOKUP($A47,program1516,37,FALSE)</f>
        <v>0</v>
      </c>
      <c r="BD47" s="104">
        <f t="shared" ref="BD47:BD73" si="234">VLOOKUP($A47,program1516,38,FALSE)</f>
        <v>0</v>
      </c>
      <c r="BE47" s="86">
        <f t="shared" ref="BE47:BE73" si="235">SUM(AO47:BD47)</f>
        <v>2466867.34</v>
      </c>
      <c r="BF47" s="90">
        <f t="shared" ref="BF47:BF74" si="236">BE47/D47</f>
        <v>2.1702888227371764E-2</v>
      </c>
      <c r="BG47" s="85">
        <f t="shared" ref="BG47:BG74" si="237">BE47/C47</f>
        <v>249.14303518387783</v>
      </c>
      <c r="BH47" s="104">
        <f t="shared" ref="BH47:BH73" si="238">VLOOKUP($A47,program1516,39,FALSE)</f>
        <v>0</v>
      </c>
      <c r="BI47" s="104">
        <f t="shared" ref="BI47:BI73" si="239">VLOOKUP($A47,program1516,40,FALSE)</f>
        <v>116656.64000000001</v>
      </c>
      <c r="BJ47" s="104">
        <f t="shared" ref="BJ47:BJ73" si="240">VLOOKUP($A47,program1516,41,FALSE)</f>
        <v>134597.32999999999</v>
      </c>
      <c r="BK47" s="104">
        <f t="shared" ref="BK47:BK73" si="241">VLOOKUP($A47,program1516,42,FALSE)</f>
        <v>0</v>
      </c>
      <c r="BL47" s="104">
        <f t="shared" ref="BL47:BL73" si="242">VLOOKUP($A47,program1516,43,FALSE)</f>
        <v>0</v>
      </c>
      <c r="BM47" s="104">
        <f t="shared" ref="BM47:BM73" si="243">VLOOKUP($A47,program1516,44,FALSE)</f>
        <v>0</v>
      </c>
      <c r="BN47" s="104">
        <f t="shared" ref="BN47:BN73" si="244">VLOOKUP($A47,program1516,45,FALSE)</f>
        <v>1031092.27</v>
      </c>
      <c r="BO47" s="87">
        <f t="shared" ref="BO47:BO73" si="245">SUM(BH47:BN47)</f>
        <v>1282346.24</v>
      </c>
      <c r="BP47" s="90">
        <f t="shared" ref="BP47:BP74" si="246">BO47/D47</f>
        <v>1.1281764797093001E-2</v>
      </c>
      <c r="BQ47" s="85">
        <f t="shared" ref="BQ47:BQ74" si="247">BO47/C47</f>
        <v>129.51147765823251</v>
      </c>
      <c r="BR47" s="104">
        <f t="shared" ref="BR47:BR73" si="248">VLOOKUP($A47,program1516,46,FALSE)</f>
        <v>0</v>
      </c>
      <c r="BS47" s="104">
        <f t="shared" ref="BS47:BS73" si="249">VLOOKUP($A47,program1516,47,FALSE)</f>
        <v>6291.58</v>
      </c>
      <c r="BT47" s="104">
        <f t="shared" ref="BT47:BT73" si="250">VLOOKUP($A47,program1516,48,FALSE)</f>
        <v>0</v>
      </c>
      <c r="BU47" s="104">
        <f t="shared" ref="BU47:BU73" si="251">VLOOKUP($A47,program1516,49,FALSE)</f>
        <v>2073566.8800000001</v>
      </c>
      <c r="BV47" s="87">
        <f t="shared" ref="BV47:BV73" si="252">SUM(BR47:BU47)</f>
        <v>2079858.4600000002</v>
      </c>
      <c r="BW47" s="90">
        <f t="shared" ref="BW47:BW74" si="253">BV47/D47</f>
        <v>1.8298079898424361E-2</v>
      </c>
      <c r="BX47" s="85">
        <f t="shared" ref="BX47:BX74" si="254">BV47/C47</f>
        <v>210.05679595128373</v>
      </c>
      <c r="BY47" s="104">
        <v>16399421.240000002</v>
      </c>
      <c r="BZ47" s="90">
        <v>0.14427804867906133</v>
      </c>
      <c r="CA47" s="85">
        <v>1656.2713027740497</v>
      </c>
      <c r="CB47" s="104">
        <v>2348823.77</v>
      </c>
      <c r="CC47" s="90">
        <f t="shared" ref="CC47:CC74" si="255">CB47/D47</f>
        <v>2.0664370118136943E-2</v>
      </c>
      <c r="CD47" s="85">
        <f t="shared" ref="CD47:CD74" si="256">CB47/C47</f>
        <v>237.22114022144322</v>
      </c>
      <c r="CE47" s="106">
        <f t="shared" ref="CE47:CE73" si="257">VLOOKUP($A47,program1516,52,FALSE)</f>
        <v>4629085.629999999</v>
      </c>
      <c r="CF47" s="107">
        <f t="shared" ref="CF47:CF74" si="258">CE47/D47</f>
        <v>4.072554952339788E-2</v>
      </c>
      <c r="CG47" s="108">
        <f t="shared" ref="CG47:CG74" si="259">CE47/C47</f>
        <v>467.51782119920284</v>
      </c>
    </row>
    <row r="48" spans="1:95" x14ac:dyDescent="0.2">
      <c r="A48" s="56" t="s">
        <v>110</v>
      </c>
      <c r="B48" s="101" t="s">
        <v>111</v>
      </c>
      <c r="C48" s="102">
        <f t="shared" si="183"/>
        <v>9677.5899999999983</v>
      </c>
      <c r="D48" s="102">
        <f t="shared" si="184"/>
        <v>104651191.91</v>
      </c>
      <c r="E48" s="103">
        <f t="shared" si="185"/>
        <v>58405697.859999992</v>
      </c>
      <c r="F48" s="103">
        <f t="shared" si="186"/>
        <v>2424101.9700000002</v>
      </c>
      <c r="G48" s="103">
        <f t="shared" si="187"/>
        <v>16781.240000000002</v>
      </c>
      <c r="H48" s="103">
        <f t="shared" ref="H48:H73" si="260">SUM(E48:G48)</f>
        <v>60846581.069999993</v>
      </c>
      <c r="I48" s="90">
        <f t="shared" si="188"/>
        <v>0.58142272399848094</v>
      </c>
      <c r="J48" s="85">
        <f t="shared" si="189"/>
        <v>6287.3691766235188</v>
      </c>
      <c r="K48" s="103">
        <f t="shared" si="190"/>
        <v>0</v>
      </c>
      <c r="L48" s="103">
        <f t="shared" si="191"/>
        <v>0</v>
      </c>
      <c r="M48" s="103">
        <f t="shared" si="192"/>
        <v>0</v>
      </c>
      <c r="N48" s="103">
        <f t="shared" si="193"/>
        <v>0</v>
      </c>
      <c r="O48" s="103">
        <f t="shared" si="194"/>
        <v>0</v>
      </c>
      <c r="P48" s="103">
        <f t="shared" si="195"/>
        <v>0</v>
      </c>
      <c r="Q48" s="103"/>
      <c r="R48" s="88">
        <f t="shared" si="196"/>
        <v>0</v>
      </c>
      <c r="S48" s="89">
        <f t="shared" si="197"/>
        <v>0</v>
      </c>
      <c r="T48" s="104">
        <f t="shared" si="198"/>
        <v>11214438.000000002</v>
      </c>
      <c r="U48" s="104">
        <f t="shared" si="199"/>
        <v>434905.58999999997</v>
      </c>
      <c r="V48" s="104">
        <f t="shared" si="200"/>
        <v>1557576.9999999995</v>
      </c>
      <c r="W48" s="103">
        <f t="shared" si="201"/>
        <v>0</v>
      </c>
      <c r="X48" s="103">
        <f t="shared" si="202"/>
        <v>0</v>
      </c>
      <c r="Y48" s="103">
        <f t="shared" si="203"/>
        <v>0</v>
      </c>
      <c r="Z48" s="105">
        <f t="shared" si="204"/>
        <v>13206920.590000002</v>
      </c>
      <c r="AA48" s="90">
        <f t="shared" si="205"/>
        <v>0.12619942830042444</v>
      </c>
      <c r="AB48" s="85">
        <f t="shared" si="206"/>
        <v>1364.6910635809127</v>
      </c>
      <c r="AC48" s="104">
        <f t="shared" si="207"/>
        <v>2537891.67</v>
      </c>
      <c r="AD48" s="104">
        <f t="shared" si="208"/>
        <v>2085827.9100000001</v>
      </c>
      <c r="AE48" s="104">
        <f t="shared" si="209"/>
        <v>38301</v>
      </c>
      <c r="AF48" s="104">
        <f t="shared" si="210"/>
        <v>0</v>
      </c>
      <c r="AG48" s="86">
        <f t="shared" si="211"/>
        <v>4662020.58</v>
      </c>
      <c r="AH48" s="90">
        <f t="shared" si="212"/>
        <v>4.4548184257751568E-2</v>
      </c>
      <c r="AI48" s="86">
        <f t="shared" si="213"/>
        <v>481.73363203028862</v>
      </c>
      <c r="AJ48" s="104">
        <f t="shared" si="214"/>
        <v>0</v>
      </c>
      <c r="AK48" s="104">
        <f t="shared" si="215"/>
        <v>0</v>
      </c>
      <c r="AL48" s="86">
        <f t="shared" si="216"/>
        <v>0</v>
      </c>
      <c r="AM48" s="90">
        <f t="shared" si="217"/>
        <v>0</v>
      </c>
      <c r="AN48" s="91">
        <f t="shared" si="218"/>
        <v>0</v>
      </c>
      <c r="AO48" s="104">
        <f t="shared" si="219"/>
        <v>770789.4</v>
      </c>
      <c r="AP48" s="104">
        <f t="shared" si="220"/>
        <v>414607.35999999999</v>
      </c>
      <c r="AQ48" s="104">
        <f t="shared" si="221"/>
        <v>0</v>
      </c>
      <c r="AR48" s="104">
        <f t="shared" si="222"/>
        <v>0</v>
      </c>
      <c r="AS48" s="104">
        <f t="shared" si="223"/>
        <v>1399057.3399999999</v>
      </c>
      <c r="AT48" s="104">
        <f t="shared" si="224"/>
        <v>0</v>
      </c>
      <c r="AU48" s="104">
        <f t="shared" si="225"/>
        <v>0</v>
      </c>
      <c r="AV48" s="104">
        <f t="shared" si="226"/>
        <v>364107.20999999996</v>
      </c>
      <c r="AW48" s="104">
        <f t="shared" si="227"/>
        <v>0</v>
      </c>
      <c r="AX48" s="104">
        <f t="shared" si="228"/>
        <v>0</v>
      </c>
      <c r="AY48" s="104">
        <f t="shared" si="229"/>
        <v>0</v>
      </c>
      <c r="AZ48" s="104">
        <f t="shared" si="230"/>
        <v>34741.780000000006</v>
      </c>
      <c r="BA48" s="104">
        <f t="shared" si="231"/>
        <v>769160.16</v>
      </c>
      <c r="BB48" s="104">
        <f t="shared" si="232"/>
        <v>0</v>
      </c>
      <c r="BC48" s="104">
        <f t="shared" si="233"/>
        <v>0</v>
      </c>
      <c r="BD48" s="104">
        <f t="shared" si="234"/>
        <v>0</v>
      </c>
      <c r="BE48" s="86">
        <f t="shared" si="235"/>
        <v>3752463.2499999995</v>
      </c>
      <c r="BF48" s="90">
        <f t="shared" si="236"/>
        <v>3.585686107834412E-2</v>
      </c>
      <c r="BG48" s="85">
        <f t="shared" si="237"/>
        <v>387.74769854891559</v>
      </c>
      <c r="BH48" s="104">
        <f t="shared" si="238"/>
        <v>0</v>
      </c>
      <c r="BI48" s="104">
        <f t="shared" si="239"/>
        <v>45993.63</v>
      </c>
      <c r="BJ48" s="104">
        <f t="shared" si="240"/>
        <v>214188.40000000005</v>
      </c>
      <c r="BK48" s="104">
        <f t="shared" si="241"/>
        <v>0</v>
      </c>
      <c r="BL48" s="104">
        <f t="shared" si="242"/>
        <v>0</v>
      </c>
      <c r="BM48" s="104">
        <f t="shared" si="243"/>
        <v>0</v>
      </c>
      <c r="BN48" s="104">
        <f t="shared" si="244"/>
        <v>45511.810000000005</v>
      </c>
      <c r="BO48" s="87">
        <f t="shared" si="245"/>
        <v>305693.84000000008</v>
      </c>
      <c r="BP48" s="90">
        <f t="shared" si="246"/>
        <v>2.9210736583191212E-3</v>
      </c>
      <c r="BQ48" s="85">
        <f t="shared" si="247"/>
        <v>31.587806468345956</v>
      </c>
      <c r="BR48" s="104">
        <f t="shared" si="248"/>
        <v>0</v>
      </c>
      <c r="BS48" s="104">
        <f t="shared" si="249"/>
        <v>0</v>
      </c>
      <c r="BT48" s="104">
        <f t="shared" si="250"/>
        <v>0</v>
      </c>
      <c r="BU48" s="104">
        <f t="shared" si="251"/>
        <v>53263.47</v>
      </c>
      <c r="BV48" s="87">
        <f t="shared" si="252"/>
        <v>53263.47</v>
      </c>
      <c r="BW48" s="90">
        <f t="shared" si="253"/>
        <v>5.0896190504745109E-4</v>
      </c>
      <c r="BX48" s="85">
        <f t="shared" si="254"/>
        <v>5.5037948497508173</v>
      </c>
      <c r="BY48" s="104">
        <v>14405444.5</v>
      </c>
      <c r="BZ48" s="90">
        <v>0.13765198692040392</v>
      </c>
      <c r="CA48" s="85">
        <v>1488.536350475687</v>
      </c>
      <c r="CB48" s="104">
        <v>3177867.3699999996</v>
      </c>
      <c r="CC48" s="90">
        <f t="shared" si="255"/>
        <v>3.036627975277114E-2</v>
      </c>
      <c r="CD48" s="85">
        <f t="shared" si="256"/>
        <v>328.37383790799157</v>
      </c>
      <c r="CE48" s="106">
        <f t="shared" si="257"/>
        <v>4240937.2399999993</v>
      </c>
      <c r="CF48" s="107">
        <f t="shared" si="258"/>
        <v>4.052450012845725E-2</v>
      </c>
      <c r="CG48" s="108">
        <f t="shared" si="259"/>
        <v>438.22245414405859</v>
      </c>
    </row>
    <row r="49" spans="1:85" x14ac:dyDescent="0.2">
      <c r="A49" s="56" t="s">
        <v>112</v>
      </c>
      <c r="B49" s="101" t="s">
        <v>113</v>
      </c>
      <c r="C49" s="102">
        <f t="shared" si="183"/>
        <v>9795.6</v>
      </c>
      <c r="D49" s="102">
        <f t="shared" si="184"/>
        <v>107993882.03</v>
      </c>
      <c r="E49" s="103">
        <f t="shared" si="185"/>
        <v>57015620.369999982</v>
      </c>
      <c r="F49" s="103">
        <f t="shared" si="186"/>
        <v>2448884.8800000004</v>
      </c>
      <c r="G49" s="103">
        <f t="shared" si="187"/>
        <v>297387.55</v>
      </c>
      <c r="H49" s="103">
        <f t="shared" si="260"/>
        <v>59761892.799999982</v>
      </c>
      <c r="I49" s="90">
        <f t="shared" si="188"/>
        <v>0.55338220718279685</v>
      </c>
      <c r="J49" s="85">
        <f t="shared" si="189"/>
        <v>6100.8915023071559</v>
      </c>
      <c r="K49" s="103">
        <f t="shared" si="190"/>
        <v>0</v>
      </c>
      <c r="L49" s="103">
        <f t="shared" si="191"/>
        <v>0</v>
      </c>
      <c r="M49" s="103">
        <f t="shared" si="192"/>
        <v>0</v>
      </c>
      <c r="N49" s="103">
        <f t="shared" si="193"/>
        <v>0</v>
      </c>
      <c r="O49" s="103">
        <f t="shared" si="194"/>
        <v>0</v>
      </c>
      <c r="P49" s="103">
        <f t="shared" si="195"/>
        <v>0</v>
      </c>
      <c r="Q49" s="103"/>
      <c r="R49" s="88">
        <f t="shared" si="196"/>
        <v>0</v>
      </c>
      <c r="S49" s="89">
        <f t="shared" si="197"/>
        <v>0</v>
      </c>
      <c r="T49" s="104">
        <f t="shared" si="198"/>
        <v>13945880.74</v>
      </c>
      <c r="U49" s="104">
        <f t="shared" si="199"/>
        <v>351270.78</v>
      </c>
      <c r="V49" s="104">
        <f t="shared" si="200"/>
        <v>2118900.3199999998</v>
      </c>
      <c r="W49" s="103">
        <f t="shared" si="201"/>
        <v>0</v>
      </c>
      <c r="X49" s="103">
        <f t="shared" si="202"/>
        <v>0</v>
      </c>
      <c r="Y49" s="103">
        <f t="shared" si="203"/>
        <v>0</v>
      </c>
      <c r="Z49" s="105">
        <f t="shared" si="204"/>
        <v>16416051.84</v>
      </c>
      <c r="AA49" s="90">
        <f t="shared" si="205"/>
        <v>0.1520090909912816</v>
      </c>
      <c r="AB49" s="85">
        <f t="shared" si="206"/>
        <v>1675.8597574421167</v>
      </c>
      <c r="AC49" s="104">
        <f t="shared" si="207"/>
        <v>4005190.3399999994</v>
      </c>
      <c r="AD49" s="104">
        <f t="shared" si="208"/>
        <v>700134.84</v>
      </c>
      <c r="AE49" s="104">
        <f t="shared" si="209"/>
        <v>48091</v>
      </c>
      <c r="AF49" s="104">
        <f t="shared" si="210"/>
        <v>20102.43</v>
      </c>
      <c r="AG49" s="86">
        <f t="shared" si="211"/>
        <v>4773518.6099999994</v>
      </c>
      <c r="AH49" s="90">
        <f t="shared" si="212"/>
        <v>4.4201750323911375E-2</v>
      </c>
      <c r="AI49" s="86">
        <f t="shared" si="213"/>
        <v>487.31252909469549</v>
      </c>
      <c r="AJ49" s="104">
        <f t="shared" si="214"/>
        <v>0</v>
      </c>
      <c r="AK49" s="104">
        <f t="shared" si="215"/>
        <v>0</v>
      </c>
      <c r="AL49" s="86">
        <f t="shared" si="216"/>
        <v>0</v>
      </c>
      <c r="AM49" s="90">
        <f t="shared" si="217"/>
        <v>0</v>
      </c>
      <c r="AN49" s="91">
        <f t="shared" si="218"/>
        <v>0</v>
      </c>
      <c r="AO49" s="104">
        <f t="shared" si="219"/>
        <v>1251540.5299999998</v>
      </c>
      <c r="AP49" s="104">
        <f t="shared" si="220"/>
        <v>304977.58</v>
      </c>
      <c r="AQ49" s="104">
        <f t="shared" si="221"/>
        <v>0</v>
      </c>
      <c r="AR49" s="104">
        <f t="shared" si="222"/>
        <v>0</v>
      </c>
      <c r="AS49" s="104">
        <f t="shared" si="223"/>
        <v>1340092.9300000002</v>
      </c>
      <c r="AT49" s="104">
        <f t="shared" si="224"/>
        <v>119962.44</v>
      </c>
      <c r="AU49" s="104">
        <f t="shared" si="225"/>
        <v>8002.4000000000005</v>
      </c>
      <c r="AV49" s="104">
        <f t="shared" si="226"/>
        <v>554449.17999999993</v>
      </c>
      <c r="AW49" s="104">
        <f t="shared" si="227"/>
        <v>0</v>
      </c>
      <c r="AX49" s="104">
        <f t="shared" si="228"/>
        <v>0</v>
      </c>
      <c r="AY49" s="104">
        <f t="shared" si="229"/>
        <v>0</v>
      </c>
      <c r="AZ49" s="104">
        <f t="shared" si="230"/>
        <v>56964</v>
      </c>
      <c r="BA49" s="104">
        <f t="shared" si="231"/>
        <v>236419.98</v>
      </c>
      <c r="BB49" s="104">
        <f t="shared" si="232"/>
        <v>0</v>
      </c>
      <c r="BC49" s="104">
        <f t="shared" si="233"/>
        <v>0</v>
      </c>
      <c r="BD49" s="104">
        <f t="shared" si="234"/>
        <v>0</v>
      </c>
      <c r="BE49" s="86">
        <f t="shared" si="235"/>
        <v>3872409.0399999996</v>
      </c>
      <c r="BF49" s="90">
        <f t="shared" si="236"/>
        <v>3.5857670519930648E-2</v>
      </c>
      <c r="BG49" s="85">
        <f t="shared" si="237"/>
        <v>395.32127077463343</v>
      </c>
      <c r="BH49" s="104">
        <f t="shared" si="238"/>
        <v>146192.94</v>
      </c>
      <c r="BI49" s="104">
        <f t="shared" si="239"/>
        <v>54447.56</v>
      </c>
      <c r="BJ49" s="104">
        <f t="shared" si="240"/>
        <v>115281.61</v>
      </c>
      <c r="BK49" s="104">
        <f t="shared" si="241"/>
        <v>0</v>
      </c>
      <c r="BL49" s="104">
        <f t="shared" si="242"/>
        <v>0</v>
      </c>
      <c r="BM49" s="104">
        <f t="shared" si="243"/>
        <v>0</v>
      </c>
      <c r="BN49" s="104">
        <f t="shared" si="244"/>
        <v>464943.67999999993</v>
      </c>
      <c r="BO49" s="87">
        <f t="shared" si="245"/>
        <v>780865.78999999992</v>
      </c>
      <c r="BP49" s="90">
        <f t="shared" si="246"/>
        <v>7.2306483971293894E-3</v>
      </c>
      <c r="BQ49" s="85">
        <f t="shared" si="247"/>
        <v>79.715973498305345</v>
      </c>
      <c r="BR49" s="104">
        <f t="shared" si="248"/>
        <v>0</v>
      </c>
      <c r="BS49" s="104">
        <f t="shared" si="249"/>
        <v>0</v>
      </c>
      <c r="BT49" s="104">
        <f t="shared" si="250"/>
        <v>0</v>
      </c>
      <c r="BU49" s="104">
        <f t="shared" si="251"/>
        <v>115353.23</v>
      </c>
      <c r="BV49" s="87">
        <f t="shared" si="252"/>
        <v>115353.23</v>
      </c>
      <c r="BW49" s="90">
        <f t="shared" si="253"/>
        <v>1.0681459711574736E-3</v>
      </c>
      <c r="BX49" s="85">
        <f t="shared" si="254"/>
        <v>11.77602494997754</v>
      </c>
      <c r="BY49" s="104">
        <v>15706695.820000004</v>
      </c>
      <c r="BZ49" s="90">
        <v>0.1454406076043899</v>
      </c>
      <c r="CA49" s="85">
        <v>1603.4439768875825</v>
      </c>
      <c r="CB49" s="104">
        <v>2906141.7699999996</v>
      </c>
      <c r="CC49" s="90">
        <f t="shared" si="255"/>
        <v>2.6910244500634697E-2</v>
      </c>
      <c r="CD49" s="85">
        <f t="shared" si="256"/>
        <v>296.6782810649679</v>
      </c>
      <c r="CE49" s="106">
        <f t="shared" si="257"/>
        <v>3660953.13</v>
      </c>
      <c r="CF49" s="107">
        <f t="shared" si="258"/>
        <v>3.3899634508767922E-2</v>
      </c>
      <c r="CG49" s="108">
        <f t="shared" si="259"/>
        <v>373.73444505696432</v>
      </c>
    </row>
    <row r="50" spans="1:85" x14ac:dyDescent="0.2">
      <c r="A50" s="56" t="s">
        <v>114</v>
      </c>
      <c r="B50" s="101" t="s">
        <v>115</v>
      </c>
      <c r="C50" s="102">
        <f t="shared" si="183"/>
        <v>9745.84</v>
      </c>
      <c r="D50" s="102">
        <f t="shared" si="184"/>
        <v>103829140.55</v>
      </c>
      <c r="E50" s="103">
        <f t="shared" si="185"/>
        <v>53373339.250000007</v>
      </c>
      <c r="F50" s="103">
        <f t="shared" si="186"/>
        <v>2329168.2200000007</v>
      </c>
      <c r="G50" s="103">
        <f t="shared" si="187"/>
        <v>0</v>
      </c>
      <c r="H50" s="103">
        <f t="shared" si="260"/>
        <v>55702507.470000006</v>
      </c>
      <c r="I50" s="90">
        <f t="shared" si="188"/>
        <v>0.53648240922475798</v>
      </c>
      <c r="J50" s="85">
        <f t="shared" si="189"/>
        <v>5715.5163095228327</v>
      </c>
      <c r="K50" s="103">
        <f t="shared" si="190"/>
        <v>0</v>
      </c>
      <c r="L50" s="103">
        <f t="shared" si="191"/>
        <v>0</v>
      </c>
      <c r="M50" s="103">
        <f t="shared" si="192"/>
        <v>0</v>
      </c>
      <c r="N50" s="103">
        <f t="shared" si="193"/>
        <v>0</v>
      </c>
      <c r="O50" s="103">
        <f t="shared" si="194"/>
        <v>0</v>
      </c>
      <c r="P50" s="103">
        <f t="shared" si="195"/>
        <v>0</v>
      </c>
      <c r="Q50" s="103"/>
      <c r="R50" s="88">
        <f t="shared" si="196"/>
        <v>0</v>
      </c>
      <c r="S50" s="89">
        <f t="shared" si="197"/>
        <v>0</v>
      </c>
      <c r="T50" s="104">
        <f t="shared" si="198"/>
        <v>11375519.869999999</v>
      </c>
      <c r="U50" s="104">
        <f t="shared" si="199"/>
        <v>367992.27</v>
      </c>
      <c r="V50" s="104">
        <f t="shared" si="200"/>
        <v>1884694.71</v>
      </c>
      <c r="W50" s="103">
        <f t="shared" si="201"/>
        <v>0</v>
      </c>
      <c r="X50" s="103">
        <f t="shared" si="202"/>
        <v>0</v>
      </c>
      <c r="Y50" s="103">
        <f t="shared" si="203"/>
        <v>95546.290000000008</v>
      </c>
      <c r="Z50" s="105">
        <f t="shared" si="204"/>
        <v>13723753.139999997</v>
      </c>
      <c r="AA50" s="90">
        <f t="shared" si="205"/>
        <v>0.13217631454236281</v>
      </c>
      <c r="AB50" s="85">
        <f t="shared" si="206"/>
        <v>1408.1652417852126</v>
      </c>
      <c r="AC50" s="104">
        <f t="shared" si="207"/>
        <v>3849777.6</v>
      </c>
      <c r="AD50" s="104">
        <f t="shared" si="208"/>
        <v>429287.40999999992</v>
      </c>
      <c r="AE50" s="104">
        <f t="shared" si="209"/>
        <v>72678</v>
      </c>
      <c r="AF50" s="104">
        <f t="shared" si="210"/>
        <v>0</v>
      </c>
      <c r="AG50" s="86">
        <f t="shared" si="211"/>
        <v>4351743.01</v>
      </c>
      <c r="AH50" s="90">
        <f t="shared" si="212"/>
        <v>4.1912540034022269E-2</v>
      </c>
      <c r="AI50" s="86">
        <f t="shared" si="213"/>
        <v>446.52313294698041</v>
      </c>
      <c r="AJ50" s="104">
        <f t="shared" si="214"/>
        <v>0</v>
      </c>
      <c r="AK50" s="104">
        <f t="shared" si="215"/>
        <v>0</v>
      </c>
      <c r="AL50" s="86">
        <f t="shared" si="216"/>
        <v>0</v>
      </c>
      <c r="AM50" s="90">
        <f t="shared" si="217"/>
        <v>0</v>
      </c>
      <c r="AN50" s="91">
        <f t="shared" si="218"/>
        <v>0</v>
      </c>
      <c r="AO50" s="104">
        <f t="shared" si="219"/>
        <v>1880048.0000000002</v>
      </c>
      <c r="AP50" s="104">
        <f t="shared" si="220"/>
        <v>313118.13</v>
      </c>
      <c r="AQ50" s="104">
        <f t="shared" si="221"/>
        <v>0</v>
      </c>
      <c r="AR50" s="104">
        <f t="shared" si="222"/>
        <v>0</v>
      </c>
      <c r="AS50" s="104">
        <f t="shared" si="223"/>
        <v>1777767.26</v>
      </c>
      <c r="AT50" s="104">
        <f t="shared" si="224"/>
        <v>0</v>
      </c>
      <c r="AU50" s="104">
        <f t="shared" si="225"/>
        <v>0</v>
      </c>
      <c r="AV50" s="104">
        <f t="shared" si="226"/>
        <v>410009.18000000005</v>
      </c>
      <c r="AW50" s="104">
        <f t="shared" si="227"/>
        <v>0</v>
      </c>
      <c r="AX50" s="104">
        <f t="shared" si="228"/>
        <v>21087</v>
      </c>
      <c r="AY50" s="104">
        <f t="shared" si="229"/>
        <v>0</v>
      </c>
      <c r="AZ50" s="104">
        <f t="shared" si="230"/>
        <v>15084.25</v>
      </c>
      <c r="BA50" s="104">
        <f t="shared" si="231"/>
        <v>102694.17000000001</v>
      </c>
      <c r="BB50" s="104">
        <f t="shared" si="232"/>
        <v>0</v>
      </c>
      <c r="BC50" s="104">
        <f t="shared" si="233"/>
        <v>38025.999999999993</v>
      </c>
      <c r="BD50" s="104">
        <f t="shared" si="234"/>
        <v>0</v>
      </c>
      <c r="BE50" s="86">
        <f t="shared" si="235"/>
        <v>4557833.99</v>
      </c>
      <c r="BF50" s="90">
        <f t="shared" si="236"/>
        <v>4.389744503187068E-2</v>
      </c>
      <c r="BG50" s="85">
        <f t="shared" si="237"/>
        <v>467.66969188905216</v>
      </c>
      <c r="BH50" s="104">
        <f t="shared" si="238"/>
        <v>0</v>
      </c>
      <c r="BI50" s="104">
        <f t="shared" si="239"/>
        <v>80494.320000000007</v>
      </c>
      <c r="BJ50" s="104">
        <f t="shared" si="240"/>
        <v>720889.64</v>
      </c>
      <c r="BK50" s="104">
        <f t="shared" si="241"/>
        <v>0</v>
      </c>
      <c r="BL50" s="104">
        <f t="shared" si="242"/>
        <v>0</v>
      </c>
      <c r="BM50" s="104">
        <f t="shared" si="243"/>
        <v>0</v>
      </c>
      <c r="BN50" s="104">
        <f t="shared" si="244"/>
        <v>132114.51</v>
      </c>
      <c r="BO50" s="87">
        <f t="shared" si="245"/>
        <v>933498.47</v>
      </c>
      <c r="BP50" s="90">
        <f t="shared" si="246"/>
        <v>8.9907174908229557E-3</v>
      </c>
      <c r="BQ50" s="85">
        <f t="shared" si="247"/>
        <v>95.784300788849393</v>
      </c>
      <c r="BR50" s="104">
        <f t="shared" si="248"/>
        <v>0</v>
      </c>
      <c r="BS50" s="104">
        <f t="shared" si="249"/>
        <v>2340.58</v>
      </c>
      <c r="BT50" s="104">
        <f t="shared" si="250"/>
        <v>0</v>
      </c>
      <c r="BU50" s="104">
        <f t="shared" si="251"/>
        <v>896347.55999999994</v>
      </c>
      <c r="BV50" s="87">
        <f t="shared" si="252"/>
        <v>898688.1399999999</v>
      </c>
      <c r="BW50" s="90">
        <f t="shared" si="253"/>
        <v>8.6554519785052766E-3</v>
      </c>
      <c r="BX50" s="85">
        <f t="shared" si="254"/>
        <v>92.212486558367459</v>
      </c>
      <c r="BY50" s="104">
        <v>14767495.289999999</v>
      </c>
      <c r="BZ50" s="90">
        <v>0.14222881179381966</v>
      </c>
      <c r="CA50" s="85">
        <v>1515.2614130747065</v>
      </c>
      <c r="CB50" s="104">
        <v>3731927.6400000006</v>
      </c>
      <c r="CC50" s="90">
        <f t="shared" si="255"/>
        <v>3.5942969577050982E-2</v>
      </c>
      <c r="CD50" s="85">
        <f t="shared" si="256"/>
        <v>382.92519064544467</v>
      </c>
      <c r="CE50" s="106">
        <f t="shared" si="257"/>
        <v>5161693.3999999985</v>
      </c>
      <c r="CF50" s="107">
        <f t="shared" si="258"/>
        <v>4.9713340326787467E-2</v>
      </c>
      <c r="CG50" s="108">
        <f t="shared" si="259"/>
        <v>529.63042693087493</v>
      </c>
    </row>
    <row r="51" spans="1:85" x14ac:dyDescent="0.2">
      <c r="A51" s="117" t="s">
        <v>116</v>
      </c>
      <c r="B51" s="101" t="s">
        <v>117</v>
      </c>
      <c r="C51" s="102">
        <f t="shared" si="183"/>
        <v>9343.32</v>
      </c>
      <c r="D51" s="102">
        <f t="shared" si="184"/>
        <v>107937900.84</v>
      </c>
      <c r="E51" s="103">
        <f t="shared" si="185"/>
        <v>60971703.81000001</v>
      </c>
      <c r="F51" s="103">
        <f t="shared" si="186"/>
        <v>515559.79</v>
      </c>
      <c r="G51" s="103">
        <f t="shared" si="187"/>
        <v>0</v>
      </c>
      <c r="H51" s="103">
        <f t="shared" si="260"/>
        <v>61487263.600000009</v>
      </c>
      <c r="I51" s="90">
        <f t="shared" si="188"/>
        <v>0.56965406146951714</v>
      </c>
      <c r="J51" s="85">
        <f t="shared" si="189"/>
        <v>6580.8795588720077</v>
      </c>
      <c r="K51" s="103">
        <f t="shared" si="190"/>
        <v>0</v>
      </c>
      <c r="L51" s="103">
        <f t="shared" si="191"/>
        <v>0</v>
      </c>
      <c r="M51" s="103">
        <f t="shared" si="192"/>
        <v>0</v>
      </c>
      <c r="N51" s="103">
        <f t="shared" si="193"/>
        <v>0</v>
      </c>
      <c r="O51" s="103">
        <f t="shared" si="194"/>
        <v>0</v>
      </c>
      <c r="P51" s="103">
        <f t="shared" si="195"/>
        <v>0</v>
      </c>
      <c r="Q51" s="103"/>
      <c r="R51" s="88">
        <f t="shared" si="196"/>
        <v>0</v>
      </c>
      <c r="S51" s="89">
        <f t="shared" si="197"/>
        <v>0</v>
      </c>
      <c r="T51" s="104">
        <f t="shared" si="198"/>
        <v>12985734.449999999</v>
      </c>
      <c r="U51" s="104">
        <f t="shared" si="199"/>
        <v>496573.92</v>
      </c>
      <c r="V51" s="104">
        <f t="shared" si="200"/>
        <v>2323644.71</v>
      </c>
      <c r="W51" s="103">
        <f t="shared" si="201"/>
        <v>0</v>
      </c>
      <c r="X51" s="103">
        <f t="shared" si="202"/>
        <v>559346.10000000009</v>
      </c>
      <c r="Y51" s="103">
        <f t="shared" si="203"/>
        <v>0</v>
      </c>
      <c r="Z51" s="105">
        <f t="shared" si="204"/>
        <v>16365299.179999998</v>
      </c>
      <c r="AA51" s="90">
        <f t="shared" si="205"/>
        <v>0.15161772697672557</v>
      </c>
      <c r="AB51" s="85">
        <f t="shared" si="206"/>
        <v>1751.5507528373209</v>
      </c>
      <c r="AC51" s="104">
        <f t="shared" si="207"/>
        <v>1863966.0300000005</v>
      </c>
      <c r="AD51" s="104">
        <f t="shared" si="208"/>
        <v>344297.99000000005</v>
      </c>
      <c r="AE51" s="104">
        <f t="shared" si="209"/>
        <v>42982.25</v>
      </c>
      <c r="AF51" s="104">
        <f t="shared" si="210"/>
        <v>0</v>
      </c>
      <c r="AG51" s="86">
        <f t="shared" si="211"/>
        <v>2251246.2700000005</v>
      </c>
      <c r="AH51" s="90">
        <f t="shared" si="212"/>
        <v>2.085686540575862E-2</v>
      </c>
      <c r="AI51" s="86">
        <f t="shared" si="213"/>
        <v>240.94714405586029</v>
      </c>
      <c r="AJ51" s="104">
        <f t="shared" si="214"/>
        <v>0</v>
      </c>
      <c r="AK51" s="104">
        <f t="shared" si="215"/>
        <v>0</v>
      </c>
      <c r="AL51" s="86">
        <f t="shared" si="216"/>
        <v>0</v>
      </c>
      <c r="AM51" s="90">
        <f t="shared" si="217"/>
        <v>0</v>
      </c>
      <c r="AN51" s="91">
        <f t="shared" si="218"/>
        <v>0</v>
      </c>
      <c r="AO51" s="104">
        <f t="shared" si="219"/>
        <v>850936.3899999999</v>
      </c>
      <c r="AP51" s="104">
        <f t="shared" si="220"/>
        <v>236858.52</v>
      </c>
      <c r="AQ51" s="104">
        <f t="shared" si="221"/>
        <v>0</v>
      </c>
      <c r="AR51" s="104">
        <f t="shared" si="222"/>
        <v>0</v>
      </c>
      <c r="AS51" s="104">
        <f t="shared" si="223"/>
        <v>1160188.9099999999</v>
      </c>
      <c r="AT51" s="104">
        <f t="shared" si="224"/>
        <v>0</v>
      </c>
      <c r="AU51" s="104">
        <f t="shared" si="225"/>
        <v>0</v>
      </c>
      <c r="AV51" s="104">
        <f t="shared" si="226"/>
        <v>685434.94000000006</v>
      </c>
      <c r="AW51" s="104">
        <f t="shared" si="227"/>
        <v>0</v>
      </c>
      <c r="AX51" s="104">
        <f t="shared" si="228"/>
        <v>473233.30999999994</v>
      </c>
      <c r="AY51" s="104">
        <f t="shared" si="229"/>
        <v>0</v>
      </c>
      <c r="AZ51" s="104">
        <f t="shared" si="230"/>
        <v>107236.48999999999</v>
      </c>
      <c r="BA51" s="104">
        <f t="shared" si="231"/>
        <v>786840.79999999993</v>
      </c>
      <c r="BB51" s="104">
        <f t="shared" si="232"/>
        <v>0</v>
      </c>
      <c r="BC51" s="104">
        <f t="shared" si="233"/>
        <v>0</v>
      </c>
      <c r="BD51" s="104">
        <f t="shared" si="234"/>
        <v>0</v>
      </c>
      <c r="BE51" s="86">
        <f t="shared" si="235"/>
        <v>4300729.3599999994</v>
      </c>
      <c r="BF51" s="90">
        <f t="shared" si="236"/>
        <v>3.9844478413334307E-2</v>
      </c>
      <c r="BG51" s="85">
        <f t="shared" si="237"/>
        <v>460.29991052431035</v>
      </c>
      <c r="BH51" s="104">
        <f t="shared" si="238"/>
        <v>0</v>
      </c>
      <c r="BI51" s="104">
        <f t="shared" si="239"/>
        <v>81823.929999999993</v>
      </c>
      <c r="BJ51" s="104">
        <f t="shared" si="240"/>
        <v>81206.010000000024</v>
      </c>
      <c r="BK51" s="104">
        <f t="shared" si="241"/>
        <v>0</v>
      </c>
      <c r="BL51" s="104">
        <f t="shared" si="242"/>
        <v>0</v>
      </c>
      <c r="BM51" s="104">
        <f t="shared" si="243"/>
        <v>0</v>
      </c>
      <c r="BN51" s="104">
        <f t="shared" si="244"/>
        <v>604594.20000000007</v>
      </c>
      <c r="BO51" s="87">
        <f t="shared" si="245"/>
        <v>767624.14000000013</v>
      </c>
      <c r="BP51" s="90">
        <f t="shared" si="246"/>
        <v>7.1117201096756117E-3</v>
      </c>
      <c r="BQ51" s="85">
        <f t="shared" si="247"/>
        <v>82.157535008968992</v>
      </c>
      <c r="BR51" s="104">
        <f t="shared" si="248"/>
        <v>7309.13</v>
      </c>
      <c r="BS51" s="104">
        <f t="shared" si="249"/>
        <v>0</v>
      </c>
      <c r="BT51" s="104">
        <f t="shared" si="250"/>
        <v>3699093.72</v>
      </c>
      <c r="BU51" s="104">
        <f t="shared" si="251"/>
        <v>495451.91000000003</v>
      </c>
      <c r="BV51" s="87">
        <f t="shared" si="252"/>
        <v>4201854.76</v>
      </c>
      <c r="BW51" s="90">
        <f t="shared" si="253"/>
        <v>3.8928446146349938E-2</v>
      </c>
      <c r="BX51" s="85">
        <f t="shared" si="254"/>
        <v>449.71752653232471</v>
      </c>
      <c r="BY51" s="104">
        <v>12590374.629999997</v>
      </c>
      <c r="BZ51" s="90">
        <v>0.11664461261538832</v>
      </c>
      <c r="CA51" s="85">
        <v>1347.5268566205586</v>
      </c>
      <c r="CB51" s="104">
        <v>2378361.5699999998</v>
      </c>
      <c r="CC51" s="90">
        <f t="shared" si="255"/>
        <v>2.203453607575272E-2</v>
      </c>
      <c r="CD51" s="85">
        <f t="shared" si="256"/>
        <v>254.55208319954789</v>
      </c>
      <c r="CE51" s="106">
        <f t="shared" si="257"/>
        <v>3595147.33</v>
      </c>
      <c r="CF51" s="107">
        <f t="shared" si="258"/>
        <v>3.3307552787497773E-2</v>
      </c>
      <c r="CG51" s="108">
        <f t="shared" si="259"/>
        <v>384.78263936159738</v>
      </c>
    </row>
    <row r="52" spans="1:85" x14ac:dyDescent="0.2">
      <c r="A52" s="56" t="s">
        <v>118</v>
      </c>
      <c r="B52" s="101" t="s">
        <v>119</v>
      </c>
      <c r="C52" s="102">
        <f t="shared" si="183"/>
        <v>9098.909999999998</v>
      </c>
      <c r="D52" s="102">
        <f t="shared" si="184"/>
        <v>102980886.65000001</v>
      </c>
      <c r="E52" s="103">
        <f t="shared" si="185"/>
        <v>60065534.089999996</v>
      </c>
      <c r="F52" s="103">
        <f t="shared" si="186"/>
        <v>945792.39999999979</v>
      </c>
      <c r="G52" s="103">
        <f t="shared" si="187"/>
        <v>0</v>
      </c>
      <c r="H52" s="103">
        <f t="shared" si="260"/>
        <v>61011326.489999995</v>
      </c>
      <c r="I52" s="90">
        <f t="shared" si="188"/>
        <v>0.59245291504780406</v>
      </c>
      <c r="J52" s="85">
        <f t="shared" si="189"/>
        <v>6705.3445401701974</v>
      </c>
      <c r="K52" s="103">
        <f t="shared" si="190"/>
        <v>0</v>
      </c>
      <c r="L52" s="103">
        <f t="shared" si="191"/>
        <v>0</v>
      </c>
      <c r="M52" s="103">
        <f t="shared" si="192"/>
        <v>0</v>
      </c>
      <c r="N52" s="103">
        <f t="shared" si="193"/>
        <v>0</v>
      </c>
      <c r="O52" s="103">
        <f t="shared" si="194"/>
        <v>0</v>
      </c>
      <c r="P52" s="103">
        <f t="shared" si="195"/>
        <v>0</v>
      </c>
      <c r="Q52" s="103"/>
      <c r="R52" s="88">
        <f t="shared" si="196"/>
        <v>0</v>
      </c>
      <c r="S52" s="89">
        <f t="shared" si="197"/>
        <v>0</v>
      </c>
      <c r="T52" s="104">
        <f t="shared" si="198"/>
        <v>9371598.7300000004</v>
      </c>
      <c r="U52" s="104">
        <f t="shared" si="199"/>
        <v>285131.69</v>
      </c>
      <c r="V52" s="104">
        <f t="shared" si="200"/>
        <v>1502941.47</v>
      </c>
      <c r="W52" s="103">
        <f t="shared" si="201"/>
        <v>0</v>
      </c>
      <c r="X52" s="103">
        <f t="shared" si="202"/>
        <v>0</v>
      </c>
      <c r="Y52" s="103">
        <f t="shared" si="203"/>
        <v>0</v>
      </c>
      <c r="Z52" s="105">
        <f t="shared" si="204"/>
        <v>11159671.890000001</v>
      </c>
      <c r="AA52" s="90">
        <f t="shared" si="205"/>
        <v>0.10836643821030842</v>
      </c>
      <c r="AB52" s="85">
        <f t="shared" si="206"/>
        <v>1226.4844789101116</v>
      </c>
      <c r="AC52" s="104">
        <f t="shared" si="207"/>
        <v>2610400.6100000003</v>
      </c>
      <c r="AD52" s="104">
        <f t="shared" si="208"/>
        <v>274201.19</v>
      </c>
      <c r="AE52" s="104">
        <f t="shared" si="209"/>
        <v>59958.219999999994</v>
      </c>
      <c r="AF52" s="104">
        <f t="shared" si="210"/>
        <v>0</v>
      </c>
      <c r="AG52" s="86">
        <f t="shared" si="211"/>
        <v>2944560.0200000005</v>
      </c>
      <c r="AH52" s="90">
        <f t="shared" si="212"/>
        <v>2.859326731190074E-2</v>
      </c>
      <c r="AI52" s="86">
        <f t="shared" si="213"/>
        <v>323.61678706570359</v>
      </c>
      <c r="AJ52" s="104">
        <f t="shared" si="214"/>
        <v>0</v>
      </c>
      <c r="AK52" s="104">
        <f t="shared" si="215"/>
        <v>0</v>
      </c>
      <c r="AL52" s="86">
        <f t="shared" si="216"/>
        <v>0</v>
      </c>
      <c r="AM52" s="90">
        <f t="shared" si="217"/>
        <v>0</v>
      </c>
      <c r="AN52" s="91">
        <f t="shared" si="218"/>
        <v>0</v>
      </c>
      <c r="AO52" s="104">
        <f t="shared" si="219"/>
        <v>1135144.8999999999</v>
      </c>
      <c r="AP52" s="104">
        <f t="shared" si="220"/>
        <v>585769.52</v>
      </c>
      <c r="AQ52" s="104">
        <f t="shared" si="221"/>
        <v>0</v>
      </c>
      <c r="AR52" s="104">
        <f t="shared" si="222"/>
        <v>0</v>
      </c>
      <c r="AS52" s="104">
        <f t="shared" si="223"/>
        <v>1386135.8800000001</v>
      </c>
      <c r="AT52" s="104">
        <f t="shared" si="224"/>
        <v>0</v>
      </c>
      <c r="AU52" s="104">
        <f t="shared" si="225"/>
        <v>0</v>
      </c>
      <c r="AV52" s="104">
        <f t="shared" si="226"/>
        <v>710673.63</v>
      </c>
      <c r="AW52" s="104">
        <f t="shared" si="227"/>
        <v>0</v>
      </c>
      <c r="AX52" s="104">
        <f t="shared" si="228"/>
        <v>0</v>
      </c>
      <c r="AY52" s="104">
        <f t="shared" si="229"/>
        <v>0</v>
      </c>
      <c r="AZ52" s="104">
        <f t="shared" si="230"/>
        <v>31183.040000000005</v>
      </c>
      <c r="BA52" s="104">
        <f t="shared" si="231"/>
        <v>306204.58999999997</v>
      </c>
      <c r="BB52" s="104">
        <f t="shared" si="232"/>
        <v>0</v>
      </c>
      <c r="BC52" s="104">
        <f t="shared" si="233"/>
        <v>224736</v>
      </c>
      <c r="BD52" s="104">
        <f t="shared" si="234"/>
        <v>0</v>
      </c>
      <c r="BE52" s="86">
        <f t="shared" si="235"/>
        <v>4379847.5599999996</v>
      </c>
      <c r="BF52" s="90">
        <f t="shared" si="236"/>
        <v>4.2530684115060488E-2</v>
      </c>
      <c r="BG52" s="85">
        <f t="shared" si="237"/>
        <v>481.35958702745717</v>
      </c>
      <c r="BH52" s="104">
        <f t="shared" si="238"/>
        <v>0</v>
      </c>
      <c r="BI52" s="104">
        <f t="shared" si="239"/>
        <v>4995.01</v>
      </c>
      <c r="BJ52" s="104">
        <f t="shared" si="240"/>
        <v>95647.32</v>
      </c>
      <c r="BK52" s="104">
        <f t="shared" si="241"/>
        <v>0</v>
      </c>
      <c r="BL52" s="104">
        <f t="shared" si="242"/>
        <v>0</v>
      </c>
      <c r="BM52" s="104">
        <f t="shared" si="243"/>
        <v>0</v>
      </c>
      <c r="BN52" s="104">
        <f t="shared" si="244"/>
        <v>53716.630000000005</v>
      </c>
      <c r="BO52" s="87">
        <f t="shared" si="245"/>
        <v>154358.96000000002</v>
      </c>
      <c r="BP52" s="90">
        <f t="shared" si="246"/>
        <v>1.4989088268837507E-3</v>
      </c>
      <c r="BQ52" s="85">
        <f t="shared" si="247"/>
        <v>16.964555095060842</v>
      </c>
      <c r="BR52" s="104">
        <f t="shared" si="248"/>
        <v>0</v>
      </c>
      <c r="BS52" s="104">
        <f t="shared" si="249"/>
        <v>0</v>
      </c>
      <c r="BT52" s="104">
        <f t="shared" si="250"/>
        <v>958615.87</v>
      </c>
      <c r="BU52" s="104">
        <f t="shared" si="251"/>
        <v>1570341.8800000001</v>
      </c>
      <c r="BV52" s="87">
        <f t="shared" si="252"/>
        <v>2528957.75</v>
      </c>
      <c r="BW52" s="90">
        <f t="shared" si="253"/>
        <v>2.4557544921856623E-2</v>
      </c>
      <c r="BX52" s="85">
        <f t="shared" si="254"/>
        <v>277.9407368574918</v>
      </c>
      <c r="BY52" s="104">
        <v>13391134.390000001</v>
      </c>
      <c r="BZ52" s="90">
        <v>0.13003514366226326</v>
      </c>
      <c r="CA52" s="85">
        <v>1471.7295137549447</v>
      </c>
      <c r="CB52" s="104">
        <v>3349002.9899999998</v>
      </c>
      <c r="CC52" s="90">
        <f t="shared" si="255"/>
        <v>3.2520626874987191E-2</v>
      </c>
      <c r="CD52" s="85">
        <f t="shared" si="256"/>
        <v>368.06639366693378</v>
      </c>
      <c r="CE52" s="106">
        <f t="shared" si="257"/>
        <v>4062026.5999999996</v>
      </c>
      <c r="CF52" s="107">
        <f t="shared" si="258"/>
        <v>3.9444471028935342E-2</v>
      </c>
      <c r="CG52" s="108">
        <f t="shared" si="259"/>
        <v>446.43002293681337</v>
      </c>
    </row>
    <row r="53" spans="1:85" x14ac:dyDescent="0.2">
      <c r="A53" s="56" t="s">
        <v>120</v>
      </c>
      <c r="B53" s="101" t="s">
        <v>121</v>
      </c>
      <c r="C53" s="102">
        <f t="shared" si="183"/>
        <v>8694.7900000000009</v>
      </c>
      <c r="D53" s="102">
        <f t="shared" si="184"/>
        <v>97048845.969999999</v>
      </c>
      <c r="E53" s="103">
        <f t="shared" si="185"/>
        <v>54166388.179999992</v>
      </c>
      <c r="F53" s="103">
        <f t="shared" si="186"/>
        <v>479409.19</v>
      </c>
      <c r="G53" s="103">
        <f t="shared" si="187"/>
        <v>0</v>
      </c>
      <c r="H53" s="103">
        <f t="shared" si="260"/>
        <v>54645797.36999999</v>
      </c>
      <c r="I53" s="90">
        <f t="shared" si="188"/>
        <v>0.5630751898574069</v>
      </c>
      <c r="J53" s="85">
        <f t="shared" si="189"/>
        <v>6284.8898443780681</v>
      </c>
      <c r="K53" s="103">
        <f t="shared" si="190"/>
        <v>0</v>
      </c>
      <c r="L53" s="103">
        <f t="shared" si="191"/>
        <v>0</v>
      </c>
      <c r="M53" s="103">
        <f t="shared" si="192"/>
        <v>0</v>
      </c>
      <c r="N53" s="103">
        <f t="shared" si="193"/>
        <v>0</v>
      </c>
      <c r="O53" s="103">
        <f t="shared" si="194"/>
        <v>0</v>
      </c>
      <c r="P53" s="103">
        <f t="shared" si="195"/>
        <v>0</v>
      </c>
      <c r="Q53" s="103"/>
      <c r="R53" s="88">
        <f t="shared" si="196"/>
        <v>0</v>
      </c>
      <c r="S53" s="89">
        <f t="shared" si="197"/>
        <v>0</v>
      </c>
      <c r="T53" s="104">
        <f t="shared" si="198"/>
        <v>10476055.569999997</v>
      </c>
      <c r="U53" s="104">
        <f t="shared" si="199"/>
        <v>284256.99</v>
      </c>
      <c r="V53" s="104">
        <f t="shared" si="200"/>
        <v>1696694.7799999998</v>
      </c>
      <c r="W53" s="103">
        <f t="shared" si="201"/>
        <v>0</v>
      </c>
      <c r="X53" s="103">
        <f t="shared" si="202"/>
        <v>0</v>
      </c>
      <c r="Y53" s="103">
        <f t="shared" si="203"/>
        <v>0</v>
      </c>
      <c r="Z53" s="105">
        <f t="shared" si="204"/>
        <v>12457007.339999996</v>
      </c>
      <c r="AA53" s="90">
        <f t="shared" si="205"/>
        <v>0.12835811920783416</v>
      </c>
      <c r="AB53" s="85">
        <f t="shared" si="206"/>
        <v>1432.6978960963975</v>
      </c>
      <c r="AC53" s="104">
        <f t="shared" si="207"/>
        <v>3047358.69</v>
      </c>
      <c r="AD53" s="104">
        <f t="shared" si="208"/>
        <v>519859.97999999992</v>
      </c>
      <c r="AE53" s="104">
        <f t="shared" si="209"/>
        <v>38061.449999999997</v>
      </c>
      <c r="AF53" s="104">
        <f t="shared" si="210"/>
        <v>0</v>
      </c>
      <c r="AG53" s="86">
        <f t="shared" si="211"/>
        <v>3605280.12</v>
      </c>
      <c r="AH53" s="90">
        <f t="shared" si="212"/>
        <v>3.7149129224210188E-2</v>
      </c>
      <c r="AI53" s="86">
        <f t="shared" si="213"/>
        <v>414.64832618154088</v>
      </c>
      <c r="AJ53" s="104">
        <f t="shared" si="214"/>
        <v>0</v>
      </c>
      <c r="AK53" s="104">
        <f t="shared" si="215"/>
        <v>0</v>
      </c>
      <c r="AL53" s="86">
        <f t="shared" si="216"/>
        <v>0</v>
      </c>
      <c r="AM53" s="90">
        <f t="shared" si="217"/>
        <v>0</v>
      </c>
      <c r="AN53" s="91">
        <f t="shared" si="218"/>
        <v>0</v>
      </c>
      <c r="AO53" s="104">
        <f t="shared" si="219"/>
        <v>770027.34000000008</v>
      </c>
      <c r="AP53" s="104">
        <f t="shared" si="220"/>
        <v>230802.96000000002</v>
      </c>
      <c r="AQ53" s="104">
        <f t="shared" si="221"/>
        <v>0</v>
      </c>
      <c r="AR53" s="104">
        <f t="shared" si="222"/>
        <v>0</v>
      </c>
      <c r="AS53" s="104">
        <f t="shared" si="223"/>
        <v>1007119.73</v>
      </c>
      <c r="AT53" s="104">
        <f t="shared" si="224"/>
        <v>0</v>
      </c>
      <c r="AU53" s="104">
        <f t="shared" si="225"/>
        <v>0</v>
      </c>
      <c r="AV53" s="104">
        <f t="shared" si="226"/>
        <v>929171.19000000006</v>
      </c>
      <c r="AW53" s="104">
        <f t="shared" si="227"/>
        <v>0</v>
      </c>
      <c r="AX53" s="104">
        <f t="shared" si="228"/>
        <v>0</v>
      </c>
      <c r="AY53" s="104">
        <f t="shared" si="229"/>
        <v>0</v>
      </c>
      <c r="AZ53" s="104">
        <f t="shared" si="230"/>
        <v>5189.63</v>
      </c>
      <c r="BA53" s="104">
        <f t="shared" si="231"/>
        <v>100686.18</v>
      </c>
      <c r="BB53" s="104">
        <f t="shared" si="232"/>
        <v>0</v>
      </c>
      <c r="BC53" s="104">
        <f t="shared" si="233"/>
        <v>0</v>
      </c>
      <c r="BD53" s="104">
        <f t="shared" si="234"/>
        <v>5687.5</v>
      </c>
      <c r="BE53" s="86">
        <f t="shared" si="235"/>
        <v>3048684.5300000003</v>
      </c>
      <c r="BF53" s="90">
        <f t="shared" si="236"/>
        <v>3.1413918419415494E-2</v>
      </c>
      <c r="BG53" s="85">
        <f t="shared" si="237"/>
        <v>350.63348626016267</v>
      </c>
      <c r="BH53" s="104">
        <f t="shared" si="238"/>
        <v>65948.099999999991</v>
      </c>
      <c r="BI53" s="104">
        <f t="shared" si="239"/>
        <v>51872.41</v>
      </c>
      <c r="BJ53" s="104">
        <f t="shared" si="240"/>
        <v>88231.53</v>
      </c>
      <c r="BK53" s="104">
        <f t="shared" si="241"/>
        <v>0</v>
      </c>
      <c r="BL53" s="104">
        <f t="shared" si="242"/>
        <v>0</v>
      </c>
      <c r="BM53" s="104">
        <f t="shared" si="243"/>
        <v>0</v>
      </c>
      <c r="BN53" s="104">
        <f t="shared" si="244"/>
        <v>645648</v>
      </c>
      <c r="BO53" s="87">
        <f t="shared" si="245"/>
        <v>851700.04</v>
      </c>
      <c r="BP53" s="90">
        <f t="shared" si="246"/>
        <v>8.7759934854174347E-3</v>
      </c>
      <c r="BQ53" s="85">
        <f t="shared" si="247"/>
        <v>97.955216859751644</v>
      </c>
      <c r="BR53" s="104">
        <f t="shared" si="248"/>
        <v>65115.97</v>
      </c>
      <c r="BS53" s="104">
        <f t="shared" si="249"/>
        <v>0</v>
      </c>
      <c r="BT53" s="104">
        <f t="shared" si="250"/>
        <v>0</v>
      </c>
      <c r="BU53" s="104">
        <f t="shared" si="251"/>
        <v>469687.69999999995</v>
      </c>
      <c r="BV53" s="87">
        <f t="shared" si="252"/>
        <v>534803.66999999993</v>
      </c>
      <c r="BW53" s="90">
        <f t="shared" si="253"/>
        <v>5.5106649095582223E-3</v>
      </c>
      <c r="BX53" s="85">
        <f t="shared" si="254"/>
        <v>61.508520619819443</v>
      </c>
      <c r="BY53" s="104">
        <v>14995344.620000008</v>
      </c>
      <c r="BZ53" s="90">
        <v>0.15451337385954503</v>
      </c>
      <c r="CA53" s="85">
        <v>1724.6356289226085</v>
      </c>
      <c r="CB53" s="104">
        <v>2387113.09</v>
      </c>
      <c r="CC53" s="90">
        <f t="shared" si="255"/>
        <v>2.4597027055199717E-2</v>
      </c>
      <c r="CD53" s="85">
        <f t="shared" si="256"/>
        <v>274.54522650920836</v>
      </c>
      <c r="CE53" s="106">
        <f t="shared" si="257"/>
        <v>4523115.1900000004</v>
      </c>
      <c r="CF53" s="107">
        <f t="shared" si="258"/>
        <v>4.6606583981412805E-2</v>
      </c>
      <c r="CG53" s="108">
        <f t="shared" si="259"/>
        <v>520.20982565421366</v>
      </c>
    </row>
    <row r="54" spans="1:85" x14ac:dyDescent="0.2">
      <c r="A54" s="56" t="s">
        <v>122</v>
      </c>
      <c r="B54" s="101" t="s">
        <v>123</v>
      </c>
      <c r="C54" s="102">
        <f t="shared" si="183"/>
        <v>8463.5500000000011</v>
      </c>
      <c r="D54" s="102">
        <f t="shared" si="184"/>
        <v>93661735.459999993</v>
      </c>
      <c r="E54" s="103">
        <f t="shared" si="185"/>
        <v>49222727.750000007</v>
      </c>
      <c r="F54" s="103">
        <f t="shared" si="186"/>
        <v>750087.60999999987</v>
      </c>
      <c r="G54" s="103">
        <f t="shared" si="187"/>
        <v>540873.90999999992</v>
      </c>
      <c r="H54" s="103">
        <f t="shared" si="260"/>
        <v>50513689.270000003</v>
      </c>
      <c r="I54" s="90">
        <f t="shared" si="188"/>
        <v>0.53932044950814328</v>
      </c>
      <c r="J54" s="85">
        <f t="shared" si="189"/>
        <v>5968.3807941112182</v>
      </c>
      <c r="K54" s="103">
        <f t="shared" si="190"/>
        <v>0</v>
      </c>
      <c r="L54" s="103">
        <f t="shared" si="191"/>
        <v>0</v>
      </c>
      <c r="M54" s="103">
        <f t="shared" si="192"/>
        <v>0</v>
      </c>
      <c r="N54" s="103">
        <f t="shared" si="193"/>
        <v>0</v>
      </c>
      <c r="O54" s="103">
        <f t="shared" si="194"/>
        <v>0</v>
      </c>
      <c r="P54" s="103">
        <f t="shared" si="195"/>
        <v>0</v>
      </c>
      <c r="Q54" s="103"/>
      <c r="R54" s="88">
        <f t="shared" si="196"/>
        <v>0</v>
      </c>
      <c r="S54" s="89">
        <f t="shared" si="197"/>
        <v>0</v>
      </c>
      <c r="T54" s="104">
        <f t="shared" si="198"/>
        <v>8174693.21</v>
      </c>
      <c r="U54" s="104">
        <f t="shared" si="199"/>
        <v>248865.2</v>
      </c>
      <c r="V54" s="104">
        <f t="shared" si="200"/>
        <v>1480997.9699999997</v>
      </c>
      <c r="W54" s="103">
        <f t="shared" si="201"/>
        <v>0</v>
      </c>
      <c r="X54" s="103">
        <f t="shared" si="202"/>
        <v>0</v>
      </c>
      <c r="Y54" s="103">
        <f t="shared" si="203"/>
        <v>0</v>
      </c>
      <c r="Z54" s="105">
        <f t="shared" si="204"/>
        <v>9904556.379999999</v>
      </c>
      <c r="AA54" s="90">
        <f t="shared" si="205"/>
        <v>0.10574816205738496</v>
      </c>
      <c r="AB54" s="85">
        <f t="shared" si="206"/>
        <v>1170.2602784883409</v>
      </c>
      <c r="AC54" s="104">
        <f t="shared" si="207"/>
        <v>2287029.39</v>
      </c>
      <c r="AD54" s="104">
        <f t="shared" si="208"/>
        <v>0</v>
      </c>
      <c r="AE54" s="104">
        <f t="shared" si="209"/>
        <v>52161.200000000004</v>
      </c>
      <c r="AF54" s="104">
        <f t="shared" si="210"/>
        <v>0</v>
      </c>
      <c r="AG54" s="86">
        <f t="shared" si="211"/>
        <v>2339190.5900000003</v>
      </c>
      <c r="AH54" s="90">
        <f t="shared" si="212"/>
        <v>2.4974879853672961E-2</v>
      </c>
      <c r="AI54" s="86">
        <f t="shared" si="213"/>
        <v>276.38409296335465</v>
      </c>
      <c r="AJ54" s="104">
        <f t="shared" si="214"/>
        <v>1536471.94</v>
      </c>
      <c r="AK54" s="104">
        <f t="shared" si="215"/>
        <v>0</v>
      </c>
      <c r="AL54" s="86">
        <f t="shared" si="216"/>
        <v>1536471.94</v>
      </c>
      <c r="AM54" s="90">
        <f t="shared" si="217"/>
        <v>1.6404478653464404E-2</v>
      </c>
      <c r="AN54" s="91">
        <f t="shared" si="218"/>
        <v>181.53989047149244</v>
      </c>
      <c r="AO54" s="104">
        <f t="shared" si="219"/>
        <v>1498776.63</v>
      </c>
      <c r="AP54" s="104">
        <f t="shared" si="220"/>
        <v>628205.54999999981</v>
      </c>
      <c r="AQ54" s="104">
        <f t="shared" si="221"/>
        <v>163929.63</v>
      </c>
      <c r="AR54" s="104">
        <f t="shared" si="222"/>
        <v>0</v>
      </c>
      <c r="AS54" s="104">
        <f t="shared" si="223"/>
        <v>2487560.4700000002</v>
      </c>
      <c r="AT54" s="104">
        <f t="shared" si="224"/>
        <v>0</v>
      </c>
      <c r="AU54" s="104">
        <f t="shared" si="225"/>
        <v>0</v>
      </c>
      <c r="AV54" s="104">
        <f t="shared" si="226"/>
        <v>976911.22</v>
      </c>
      <c r="AW54" s="104">
        <f t="shared" si="227"/>
        <v>0</v>
      </c>
      <c r="AX54" s="104">
        <f t="shared" si="228"/>
        <v>0</v>
      </c>
      <c r="AY54" s="104">
        <f t="shared" si="229"/>
        <v>0</v>
      </c>
      <c r="AZ54" s="104">
        <f t="shared" si="230"/>
        <v>114602.72999999998</v>
      </c>
      <c r="BA54" s="104">
        <f t="shared" si="231"/>
        <v>947646.22999999986</v>
      </c>
      <c r="BB54" s="104">
        <f t="shared" si="232"/>
        <v>0</v>
      </c>
      <c r="BC54" s="104">
        <f t="shared" si="233"/>
        <v>0</v>
      </c>
      <c r="BD54" s="104">
        <f t="shared" si="234"/>
        <v>0</v>
      </c>
      <c r="BE54" s="86">
        <f t="shared" si="235"/>
        <v>6817632.4599999981</v>
      </c>
      <c r="BF54" s="90">
        <f t="shared" si="236"/>
        <v>7.278994379632861E-2</v>
      </c>
      <c r="BG54" s="85">
        <f t="shared" si="237"/>
        <v>805.52870367635296</v>
      </c>
      <c r="BH54" s="104">
        <f t="shared" si="238"/>
        <v>0</v>
      </c>
      <c r="BI54" s="104">
        <f t="shared" si="239"/>
        <v>0</v>
      </c>
      <c r="BJ54" s="104">
        <f t="shared" si="240"/>
        <v>218987.24</v>
      </c>
      <c r="BK54" s="104">
        <f t="shared" si="241"/>
        <v>0</v>
      </c>
      <c r="BL54" s="104">
        <f t="shared" si="242"/>
        <v>0</v>
      </c>
      <c r="BM54" s="104">
        <f t="shared" si="243"/>
        <v>0</v>
      </c>
      <c r="BN54" s="104">
        <f t="shared" si="244"/>
        <v>34454.68</v>
      </c>
      <c r="BO54" s="87">
        <f t="shared" si="245"/>
        <v>253441.91999999998</v>
      </c>
      <c r="BP54" s="90">
        <f t="shared" si="246"/>
        <v>2.7059280799706848E-3</v>
      </c>
      <c r="BQ54" s="85">
        <f t="shared" si="247"/>
        <v>29.94510814020121</v>
      </c>
      <c r="BR54" s="104">
        <f t="shared" si="248"/>
        <v>0</v>
      </c>
      <c r="BS54" s="104">
        <f t="shared" si="249"/>
        <v>270330.72999999992</v>
      </c>
      <c r="BT54" s="104">
        <f t="shared" si="250"/>
        <v>0</v>
      </c>
      <c r="BU54" s="104">
        <f t="shared" si="251"/>
        <v>0</v>
      </c>
      <c r="BV54" s="87">
        <f t="shared" si="252"/>
        <v>270330.72999999992</v>
      </c>
      <c r="BW54" s="90">
        <f t="shared" si="253"/>
        <v>2.8862451530748089E-3</v>
      </c>
      <c r="BX54" s="85">
        <f t="shared" si="254"/>
        <v>31.940584033886477</v>
      </c>
      <c r="BY54" s="104">
        <v>13888219.819999998</v>
      </c>
      <c r="BZ54" s="90">
        <v>0.14828061589709945</v>
      </c>
      <c r="CA54" s="85">
        <v>1640.9449722634115</v>
      </c>
      <c r="CB54" s="104">
        <v>3756645.9499999997</v>
      </c>
      <c r="CC54" s="90">
        <f t="shared" si="255"/>
        <v>4.0108651964967552E-2</v>
      </c>
      <c r="CD54" s="85">
        <f t="shared" si="256"/>
        <v>443.86173059768055</v>
      </c>
      <c r="CE54" s="106">
        <f t="shared" si="257"/>
        <v>4381556.3999999994</v>
      </c>
      <c r="CF54" s="107">
        <f t="shared" si="258"/>
        <v>4.6780645035893291E-2</v>
      </c>
      <c r="CG54" s="108">
        <f t="shared" si="259"/>
        <v>517.69723106734159</v>
      </c>
    </row>
    <row r="55" spans="1:85" x14ac:dyDescent="0.2">
      <c r="A55" s="56" t="s">
        <v>124</v>
      </c>
      <c r="B55" s="101" t="s">
        <v>125</v>
      </c>
      <c r="C55" s="102">
        <f t="shared" si="183"/>
        <v>8384.2499999999964</v>
      </c>
      <c r="D55" s="102">
        <f t="shared" si="184"/>
        <v>88667001.019999996</v>
      </c>
      <c r="E55" s="103">
        <f t="shared" si="185"/>
        <v>49877125.850000009</v>
      </c>
      <c r="F55" s="103">
        <f t="shared" si="186"/>
        <v>555241.54999999993</v>
      </c>
      <c r="G55" s="103">
        <f t="shared" si="187"/>
        <v>0</v>
      </c>
      <c r="H55" s="103">
        <f t="shared" si="260"/>
        <v>50432367.400000006</v>
      </c>
      <c r="I55" s="90">
        <f t="shared" si="188"/>
        <v>0.56878395366754686</v>
      </c>
      <c r="J55" s="85">
        <f t="shared" si="189"/>
        <v>6015.131633717986</v>
      </c>
      <c r="K55" s="103">
        <f t="shared" si="190"/>
        <v>0</v>
      </c>
      <c r="L55" s="103">
        <f t="shared" si="191"/>
        <v>0</v>
      </c>
      <c r="M55" s="103">
        <f t="shared" si="192"/>
        <v>0</v>
      </c>
      <c r="N55" s="103">
        <f t="shared" si="193"/>
        <v>0</v>
      </c>
      <c r="O55" s="103">
        <f t="shared" si="194"/>
        <v>0</v>
      </c>
      <c r="P55" s="103">
        <f t="shared" si="195"/>
        <v>0</v>
      </c>
      <c r="Q55" s="103"/>
      <c r="R55" s="88">
        <f t="shared" si="196"/>
        <v>0</v>
      </c>
      <c r="S55" s="89">
        <f t="shared" si="197"/>
        <v>0</v>
      </c>
      <c r="T55" s="104">
        <f t="shared" si="198"/>
        <v>9299510.6900000013</v>
      </c>
      <c r="U55" s="104">
        <f t="shared" si="199"/>
        <v>404845.21</v>
      </c>
      <c r="V55" s="104">
        <f t="shared" si="200"/>
        <v>1301017.4099999999</v>
      </c>
      <c r="W55" s="103">
        <f t="shared" si="201"/>
        <v>0</v>
      </c>
      <c r="X55" s="103">
        <f t="shared" si="202"/>
        <v>0</v>
      </c>
      <c r="Y55" s="103">
        <f t="shared" si="203"/>
        <v>0</v>
      </c>
      <c r="Z55" s="105">
        <f t="shared" si="204"/>
        <v>11005373.310000002</v>
      </c>
      <c r="AA55" s="90">
        <f t="shared" si="205"/>
        <v>0.12412028357108409</v>
      </c>
      <c r="AB55" s="85">
        <f t="shared" si="206"/>
        <v>1312.6246605241979</v>
      </c>
      <c r="AC55" s="104">
        <f t="shared" si="207"/>
        <v>3000455.4399999995</v>
      </c>
      <c r="AD55" s="104">
        <f t="shared" si="208"/>
        <v>580025.25</v>
      </c>
      <c r="AE55" s="104">
        <f t="shared" si="209"/>
        <v>30450.73</v>
      </c>
      <c r="AF55" s="104">
        <f t="shared" si="210"/>
        <v>0</v>
      </c>
      <c r="AG55" s="86">
        <f t="shared" si="211"/>
        <v>3610931.4199999995</v>
      </c>
      <c r="AH55" s="90">
        <f t="shared" si="212"/>
        <v>4.0724636882502732E-2</v>
      </c>
      <c r="AI55" s="86">
        <f t="shared" si="213"/>
        <v>430.68031368339456</v>
      </c>
      <c r="AJ55" s="104">
        <f t="shared" si="214"/>
        <v>0</v>
      </c>
      <c r="AK55" s="104">
        <f t="shared" si="215"/>
        <v>0</v>
      </c>
      <c r="AL55" s="86">
        <f t="shared" si="216"/>
        <v>0</v>
      </c>
      <c r="AM55" s="90">
        <f t="shared" si="217"/>
        <v>0</v>
      </c>
      <c r="AN55" s="91">
        <f t="shared" si="218"/>
        <v>0</v>
      </c>
      <c r="AO55" s="104">
        <f t="shared" si="219"/>
        <v>655615.76</v>
      </c>
      <c r="AP55" s="104">
        <f t="shared" si="220"/>
        <v>204263.40000000002</v>
      </c>
      <c r="AQ55" s="104">
        <f t="shared" si="221"/>
        <v>0</v>
      </c>
      <c r="AR55" s="104">
        <f t="shared" si="222"/>
        <v>0</v>
      </c>
      <c r="AS55" s="104">
        <f t="shared" si="223"/>
        <v>1316242.21</v>
      </c>
      <c r="AT55" s="104">
        <f t="shared" si="224"/>
        <v>0</v>
      </c>
      <c r="AU55" s="104">
        <f t="shared" si="225"/>
        <v>0</v>
      </c>
      <c r="AV55" s="104">
        <f t="shared" si="226"/>
        <v>288240.59000000003</v>
      </c>
      <c r="AW55" s="104">
        <f t="shared" si="227"/>
        <v>0</v>
      </c>
      <c r="AX55" s="104">
        <f t="shared" si="228"/>
        <v>0</v>
      </c>
      <c r="AY55" s="104">
        <f t="shared" si="229"/>
        <v>0</v>
      </c>
      <c r="AZ55" s="104">
        <f t="shared" si="230"/>
        <v>35009.17</v>
      </c>
      <c r="BA55" s="104">
        <f t="shared" si="231"/>
        <v>321074.10000000003</v>
      </c>
      <c r="BB55" s="104">
        <f t="shared" si="232"/>
        <v>0</v>
      </c>
      <c r="BC55" s="104">
        <f t="shared" si="233"/>
        <v>0</v>
      </c>
      <c r="BD55" s="104">
        <f t="shared" si="234"/>
        <v>0</v>
      </c>
      <c r="BE55" s="86">
        <f t="shared" si="235"/>
        <v>2820445.23</v>
      </c>
      <c r="BF55" s="90">
        <f t="shared" si="236"/>
        <v>3.1809412718986761E-2</v>
      </c>
      <c r="BG55" s="85">
        <f t="shared" si="237"/>
        <v>336.39803560246906</v>
      </c>
      <c r="BH55" s="104">
        <f t="shared" si="238"/>
        <v>87381.87000000001</v>
      </c>
      <c r="BI55" s="104">
        <f t="shared" si="239"/>
        <v>14534.61</v>
      </c>
      <c r="BJ55" s="104">
        <f t="shared" si="240"/>
        <v>89777.17</v>
      </c>
      <c r="BK55" s="104">
        <f t="shared" si="241"/>
        <v>0</v>
      </c>
      <c r="BL55" s="104">
        <f t="shared" si="242"/>
        <v>0</v>
      </c>
      <c r="BM55" s="104">
        <f t="shared" si="243"/>
        <v>0</v>
      </c>
      <c r="BN55" s="104">
        <f t="shared" si="244"/>
        <v>1360848.7900000003</v>
      </c>
      <c r="BO55" s="87">
        <f t="shared" si="245"/>
        <v>1552542.4400000004</v>
      </c>
      <c r="BP55" s="90">
        <f t="shared" si="246"/>
        <v>1.7509811115070918E-2</v>
      </c>
      <c r="BQ55" s="85">
        <f t="shared" si="247"/>
        <v>185.17368160539118</v>
      </c>
      <c r="BR55" s="104">
        <f t="shared" si="248"/>
        <v>0</v>
      </c>
      <c r="BS55" s="104">
        <f t="shared" si="249"/>
        <v>372531.08999999997</v>
      </c>
      <c r="BT55" s="104">
        <f t="shared" si="250"/>
        <v>0</v>
      </c>
      <c r="BU55" s="104">
        <f t="shared" si="251"/>
        <v>266178.94</v>
      </c>
      <c r="BV55" s="87">
        <f t="shared" si="252"/>
        <v>638710.03</v>
      </c>
      <c r="BW55" s="90">
        <f t="shared" si="253"/>
        <v>7.2034694153683019E-3</v>
      </c>
      <c r="BX55" s="85">
        <f t="shared" si="254"/>
        <v>76.179745355875639</v>
      </c>
      <c r="BY55" s="104">
        <v>11443387.299999999</v>
      </c>
      <c r="BZ55" s="90">
        <v>0.12906027234888426</v>
      </c>
      <c r="CA55" s="85">
        <v>1364.8671377881151</v>
      </c>
      <c r="CB55" s="104">
        <v>2561745.4699999997</v>
      </c>
      <c r="CC55" s="90">
        <f t="shared" si="255"/>
        <v>2.8891757255014916E-2</v>
      </c>
      <c r="CD55" s="85">
        <f t="shared" si="256"/>
        <v>305.54259116796385</v>
      </c>
      <c r="CE55" s="106">
        <f t="shared" si="257"/>
        <v>4601498.4200000009</v>
      </c>
      <c r="CF55" s="107">
        <f t="shared" si="258"/>
        <v>5.1896403025541292E-2</v>
      </c>
      <c r="CG55" s="108">
        <f t="shared" si="259"/>
        <v>548.82648060351289</v>
      </c>
    </row>
    <row r="56" spans="1:85" x14ac:dyDescent="0.2">
      <c r="A56" s="56" t="s">
        <v>126</v>
      </c>
      <c r="B56" s="101" t="s">
        <v>127</v>
      </c>
      <c r="C56" s="102">
        <f t="shared" si="183"/>
        <v>8054.2499999999991</v>
      </c>
      <c r="D56" s="102">
        <f t="shared" si="184"/>
        <v>88876738.480000004</v>
      </c>
      <c r="E56" s="103">
        <f t="shared" si="185"/>
        <v>46322309.600000001</v>
      </c>
      <c r="F56" s="103">
        <f t="shared" si="186"/>
        <v>1153495.19</v>
      </c>
      <c r="G56" s="103">
        <f t="shared" si="187"/>
        <v>591586.44999999995</v>
      </c>
      <c r="H56" s="103">
        <f t="shared" si="260"/>
        <v>48067391.240000002</v>
      </c>
      <c r="I56" s="90">
        <f t="shared" si="188"/>
        <v>0.54083207892261531</v>
      </c>
      <c r="J56" s="85">
        <f t="shared" si="189"/>
        <v>5967.9537188440891</v>
      </c>
      <c r="K56" s="103">
        <f t="shared" si="190"/>
        <v>0</v>
      </c>
      <c r="L56" s="103">
        <f t="shared" si="191"/>
        <v>0</v>
      </c>
      <c r="M56" s="103">
        <f t="shared" si="192"/>
        <v>0</v>
      </c>
      <c r="N56" s="103">
        <f t="shared" si="193"/>
        <v>0</v>
      </c>
      <c r="O56" s="103">
        <f t="shared" si="194"/>
        <v>0</v>
      </c>
      <c r="P56" s="103">
        <f t="shared" si="195"/>
        <v>0</v>
      </c>
      <c r="Q56" s="103"/>
      <c r="R56" s="88">
        <f t="shared" si="196"/>
        <v>0</v>
      </c>
      <c r="S56" s="89">
        <f t="shared" si="197"/>
        <v>0</v>
      </c>
      <c r="T56" s="104">
        <f t="shared" si="198"/>
        <v>7493923.3299999991</v>
      </c>
      <c r="U56" s="104">
        <f t="shared" si="199"/>
        <v>335069.63</v>
      </c>
      <c r="V56" s="104">
        <f t="shared" si="200"/>
        <v>1414734</v>
      </c>
      <c r="W56" s="103">
        <f t="shared" si="201"/>
        <v>0</v>
      </c>
      <c r="X56" s="103">
        <f t="shared" si="202"/>
        <v>0</v>
      </c>
      <c r="Y56" s="103">
        <f t="shared" si="203"/>
        <v>0</v>
      </c>
      <c r="Z56" s="105">
        <f t="shared" si="204"/>
        <v>9243726.959999999</v>
      </c>
      <c r="AA56" s="90">
        <f t="shared" si="205"/>
        <v>0.10400614511838913</v>
      </c>
      <c r="AB56" s="85">
        <f t="shared" si="206"/>
        <v>1147.683143681907</v>
      </c>
      <c r="AC56" s="104">
        <f t="shared" si="207"/>
        <v>2604107.3499999992</v>
      </c>
      <c r="AD56" s="104">
        <f t="shared" si="208"/>
        <v>215746</v>
      </c>
      <c r="AE56" s="104">
        <f t="shared" si="209"/>
        <v>67152</v>
      </c>
      <c r="AF56" s="104">
        <f t="shared" si="210"/>
        <v>0</v>
      </c>
      <c r="AG56" s="86">
        <f t="shared" si="211"/>
        <v>2887005.3499999992</v>
      </c>
      <c r="AH56" s="90">
        <f t="shared" si="212"/>
        <v>3.2483250391210791E-2</v>
      </c>
      <c r="AI56" s="86">
        <f t="shared" si="213"/>
        <v>358.44496383896694</v>
      </c>
      <c r="AJ56" s="104">
        <f t="shared" si="214"/>
        <v>1546758.9600000004</v>
      </c>
      <c r="AK56" s="104">
        <f t="shared" si="215"/>
        <v>20516</v>
      </c>
      <c r="AL56" s="86">
        <f t="shared" si="216"/>
        <v>1567274.9600000004</v>
      </c>
      <c r="AM56" s="90">
        <f t="shared" si="217"/>
        <v>1.7634253763178825E-2</v>
      </c>
      <c r="AN56" s="91">
        <f t="shared" si="218"/>
        <v>194.58980786541275</v>
      </c>
      <c r="AO56" s="104">
        <f t="shared" si="219"/>
        <v>1694372.1300000004</v>
      </c>
      <c r="AP56" s="104">
        <f t="shared" si="220"/>
        <v>988090.22</v>
      </c>
      <c r="AQ56" s="104">
        <f t="shared" si="221"/>
        <v>863661.35</v>
      </c>
      <c r="AR56" s="104">
        <f t="shared" si="222"/>
        <v>0</v>
      </c>
      <c r="AS56" s="104">
        <f t="shared" si="223"/>
        <v>2326969</v>
      </c>
      <c r="AT56" s="104">
        <f t="shared" si="224"/>
        <v>110728.31</v>
      </c>
      <c r="AU56" s="104">
        <f t="shared" si="225"/>
        <v>0</v>
      </c>
      <c r="AV56" s="104">
        <f t="shared" si="226"/>
        <v>1184309.8600000001</v>
      </c>
      <c r="AW56" s="104">
        <f t="shared" si="227"/>
        <v>0</v>
      </c>
      <c r="AX56" s="104">
        <f t="shared" si="228"/>
        <v>0</v>
      </c>
      <c r="AY56" s="104">
        <f t="shared" si="229"/>
        <v>0</v>
      </c>
      <c r="AZ56" s="104">
        <f t="shared" si="230"/>
        <v>259822.12</v>
      </c>
      <c r="BA56" s="104">
        <f t="shared" si="231"/>
        <v>1658281</v>
      </c>
      <c r="BB56" s="104">
        <f t="shared" si="232"/>
        <v>0</v>
      </c>
      <c r="BC56" s="104">
        <f t="shared" si="233"/>
        <v>0</v>
      </c>
      <c r="BD56" s="104">
        <f t="shared" si="234"/>
        <v>3662.63</v>
      </c>
      <c r="BE56" s="86">
        <f t="shared" si="235"/>
        <v>9089896.6200000029</v>
      </c>
      <c r="BF56" s="90">
        <f t="shared" si="236"/>
        <v>0.10227531720288666</v>
      </c>
      <c r="BG56" s="85">
        <f t="shared" si="237"/>
        <v>1128.583868144148</v>
      </c>
      <c r="BH56" s="104">
        <f t="shared" si="238"/>
        <v>0</v>
      </c>
      <c r="BI56" s="104">
        <f t="shared" si="239"/>
        <v>0</v>
      </c>
      <c r="BJ56" s="104">
        <f t="shared" si="240"/>
        <v>459442.82</v>
      </c>
      <c r="BK56" s="104">
        <f t="shared" si="241"/>
        <v>0</v>
      </c>
      <c r="BL56" s="104">
        <f t="shared" si="242"/>
        <v>0</v>
      </c>
      <c r="BM56" s="104">
        <f t="shared" si="243"/>
        <v>0</v>
      </c>
      <c r="BN56" s="104">
        <f t="shared" si="244"/>
        <v>723342.30000000016</v>
      </c>
      <c r="BO56" s="87">
        <f t="shared" si="245"/>
        <v>1182785.1200000001</v>
      </c>
      <c r="BP56" s="90">
        <f t="shared" si="246"/>
        <v>1.3308151719205618E-2</v>
      </c>
      <c r="BQ56" s="85">
        <f t="shared" si="247"/>
        <v>146.85229785516967</v>
      </c>
      <c r="BR56" s="104">
        <f t="shared" si="248"/>
        <v>0</v>
      </c>
      <c r="BS56" s="104">
        <f t="shared" si="249"/>
        <v>0</v>
      </c>
      <c r="BT56" s="104">
        <f t="shared" si="250"/>
        <v>447417.59999999992</v>
      </c>
      <c r="BU56" s="104">
        <f t="shared" si="251"/>
        <v>261270.88999999998</v>
      </c>
      <c r="BV56" s="87">
        <f t="shared" si="252"/>
        <v>708688.48999999987</v>
      </c>
      <c r="BW56" s="90">
        <f t="shared" si="253"/>
        <v>7.9738354728158319E-3</v>
      </c>
      <c r="BX56" s="85">
        <f t="shared" si="254"/>
        <v>87.989383244870709</v>
      </c>
      <c r="BY56" s="104">
        <v>11333703.440000001</v>
      </c>
      <c r="BZ56" s="90">
        <v>0.12752159489460149</v>
      </c>
      <c r="CA56" s="85">
        <v>1407.1705546761029</v>
      </c>
      <c r="CB56" s="104">
        <v>2982100.8300000005</v>
      </c>
      <c r="CC56" s="90">
        <f t="shared" si="255"/>
        <v>3.3553220797712606E-2</v>
      </c>
      <c r="CD56" s="85">
        <f t="shared" si="256"/>
        <v>370.25183350405075</v>
      </c>
      <c r="CE56" s="106">
        <f t="shared" si="257"/>
        <v>1814165.4700000004</v>
      </c>
      <c r="CF56" s="107">
        <f t="shared" si="258"/>
        <v>2.041215171738377E-2</v>
      </c>
      <c r="CG56" s="108">
        <f t="shared" si="259"/>
        <v>225.24325294099395</v>
      </c>
    </row>
    <row r="57" spans="1:85" x14ac:dyDescent="0.2">
      <c r="A57" s="56" t="s">
        <v>128</v>
      </c>
      <c r="B57" s="101" t="s">
        <v>129</v>
      </c>
      <c r="C57" s="102">
        <f t="shared" si="183"/>
        <v>7829.7900000000009</v>
      </c>
      <c r="D57" s="102">
        <f t="shared" si="184"/>
        <v>79334474.370000005</v>
      </c>
      <c r="E57" s="103">
        <f t="shared" si="185"/>
        <v>47036319.000000015</v>
      </c>
      <c r="F57" s="103">
        <f t="shared" si="186"/>
        <v>0</v>
      </c>
      <c r="G57" s="103">
        <f t="shared" si="187"/>
        <v>0</v>
      </c>
      <c r="H57" s="103">
        <f t="shared" si="260"/>
        <v>47036319.000000015</v>
      </c>
      <c r="I57" s="90">
        <f t="shared" si="188"/>
        <v>0.59288624993760086</v>
      </c>
      <c r="J57" s="85">
        <f t="shared" si="189"/>
        <v>6007.3538370760916</v>
      </c>
      <c r="K57" s="103">
        <f t="shared" si="190"/>
        <v>0</v>
      </c>
      <c r="L57" s="103">
        <f t="shared" si="191"/>
        <v>0</v>
      </c>
      <c r="M57" s="103">
        <f t="shared" si="192"/>
        <v>0</v>
      </c>
      <c r="N57" s="103">
        <f t="shared" si="193"/>
        <v>0</v>
      </c>
      <c r="O57" s="103">
        <f t="shared" si="194"/>
        <v>0</v>
      </c>
      <c r="P57" s="103">
        <f t="shared" si="195"/>
        <v>0</v>
      </c>
      <c r="Q57" s="103"/>
      <c r="R57" s="88">
        <f t="shared" si="196"/>
        <v>0</v>
      </c>
      <c r="S57" s="89">
        <f t="shared" si="197"/>
        <v>0</v>
      </c>
      <c r="T57" s="104">
        <f t="shared" si="198"/>
        <v>8676195.9699999988</v>
      </c>
      <c r="U57" s="104">
        <f t="shared" si="199"/>
        <v>329270.59999999998</v>
      </c>
      <c r="V57" s="104">
        <f t="shared" si="200"/>
        <v>3395919.45</v>
      </c>
      <c r="W57" s="103">
        <f t="shared" si="201"/>
        <v>0</v>
      </c>
      <c r="X57" s="103">
        <f t="shared" si="202"/>
        <v>0</v>
      </c>
      <c r="Y57" s="103">
        <f t="shared" si="203"/>
        <v>0</v>
      </c>
      <c r="Z57" s="105">
        <f t="shared" si="204"/>
        <v>12401386.02</v>
      </c>
      <c r="AA57" s="90">
        <f t="shared" si="205"/>
        <v>0.15631774355953293</v>
      </c>
      <c r="AB57" s="85">
        <f t="shared" si="206"/>
        <v>1583.8721115125691</v>
      </c>
      <c r="AC57" s="104">
        <f t="shared" si="207"/>
        <v>1860681.97</v>
      </c>
      <c r="AD57" s="104">
        <f t="shared" si="208"/>
        <v>128748.42</v>
      </c>
      <c r="AE57" s="104">
        <f t="shared" si="209"/>
        <v>26064</v>
      </c>
      <c r="AF57" s="104">
        <f t="shared" si="210"/>
        <v>0</v>
      </c>
      <c r="AG57" s="86">
        <f t="shared" si="211"/>
        <v>2015494.39</v>
      </c>
      <c r="AH57" s="90">
        <f t="shared" si="212"/>
        <v>2.5405026074794928E-2</v>
      </c>
      <c r="AI57" s="86">
        <f t="shared" si="213"/>
        <v>257.41359474519749</v>
      </c>
      <c r="AJ57" s="104">
        <f t="shared" si="214"/>
        <v>0</v>
      </c>
      <c r="AK57" s="104">
        <f t="shared" si="215"/>
        <v>0</v>
      </c>
      <c r="AL57" s="86">
        <f t="shared" si="216"/>
        <v>0</v>
      </c>
      <c r="AM57" s="90">
        <f t="shared" si="217"/>
        <v>0</v>
      </c>
      <c r="AN57" s="91">
        <f t="shared" si="218"/>
        <v>0</v>
      </c>
      <c r="AO57" s="104">
        <f t="shared" si="219"/>
        <v>359865.33</v>
      </c>
      <c r="AP57" s="104">
        <f t="shared" si="220"/>
        <v>110832.79</v>
      </c>
      <c r="AQ57" s="104">
        <f t="shared" si="221"/>
        <v>0</v>
      </c>
      <c r="AR57" s="104">
        <f t="shared" si="222"/>
        <v>0</v>
      </c>
      <c r="AS57" s="104">
        <f t="shared" si="223"/>
        <v>593323.68000000005</v>
      </c>
      <c r="AT57" s="104">
        <f t="shared" si="224"/>
        <v>0</v>
      </c>
      <c r="AU57" s="104">
        <f t="shared" si="225"/>
        <v>0</v>
      </c>
      <c r="AV57" s="104">
        <f t="shared" si="226"/>
        <v>362898.92000000004</v>
      </c>
      <c r="AW57" s="104">
        <f t="shared" si="227"/>
        <v>0</v>
      </c>
      <c r="AX57" s="104">
        <f t="shared" si="228"/>
        <v>0</v>
      </c>
      <c r="AY57" s="104">
        <f t="shared" si="229"/>
        <v>0</v>
      </c>
      <c r="AZ57" s="104">
        <f t="shared" si="230"/>
        <v>20966.449999999997</v>
      </c>
      <c r="BA57" s="104">
        <f t="shared" si="231"/>
        <v>378325.97</v>
      </c>
      <c r="BB57" s="104">
        <f t="shared" si="232"/>
        <v>0</v>
      </c>
      <c r="BC57" s="104">
        <f t="shared" si="233"/>
        <v>0</v>
      </c>
      <c r="BD57" s="104">
        <f t="shared" si="234"/>
        <v>78857.48</v>
      </c>
      <c r="BE57" s="86">
        <f t="shared" si="235"/>
        <v>1905070.62</v>
      </c>
      <c r="BF57" s="90">
        <f t="shared" si="236"/>
        <v>2.4013149833389386E-2</v>
      </c>
      <c r="BG57" s="85">
        <f t="shared" si="237"/>
        <v>243.31056388485513</v>
      </c>
      <c r="BH57" s="104">
        <f t="shared" si="238"/>
        <v>0</v>
      </c>
      <c r="BI57" s="104">
        <f t="shared" si="239"/>
        <v>15435.69</v>
      </c>
      <c r="BJ57" s="104">
        <f t="shared" si="240"/>
        <v>79919.61</v>
      </c>
      <c r="BK57" s="104">
        <f t="shared" si="241"/>
        <v>0</v>
      </c>
      <c r="BL57" s="104">
        <f t="shared" si="242"/>
        <v>0</v>
      </c>
      <c r="BM57" s="104">
        <f t="shared" si="243"/>
        <v>0</v>
      </c>
      <c r="BN57" s="104">
        <f t="shared" si="244"/>
        <v>588922.28</v>
      </c>
      <c r="BO57" s="87">
        <f t="shared" si="245"/>
        <v>684277.58000000007</v>
      </c>
      <c r="BP57" s="90">
        <f t="shared" si="246"/>
        <v>8.6252235920624785E-3</v>
      </c>
      <c r="BQ57" s="85">
        <f t="shared" si="247"/>
        <v>87.394116572730553</v>
      </c>
      <c r="BR57" s="104">
        <f t="shared" si="248"/>
        <v>0</v>
      </c>
      <c r="BS57" s="104">
        <f t="shared" si="249"/>
        <v>57950.659999999996</v>
      </c>
      <c r="BT57" s="104">
        <f t="shared" si="250"/>
        <v>694848.15000000014</v>
      </c>
      <c r="BU57" s="104">
        <f t="shared" si="251"/>
        <v>55717.16</v>
      </c>
      <c r="BV57" s="87">
        <f t="shared" si="252"/>
        <v>808515.9700000002</v>
      </c>
      <c r="BW57" s="90">
        <f t="shared" si="253"/>
        <v>1.0191231194515067E-2</v>
      </c>
      <c r="BX57" s="85">
        <f t="shared" si="254"/>
        <v>103.26151403805213</v>
      </c>
      <c r="BY57" s="104">
        <v>9361045.1399999987</v>
      </c>
      <c r="BZ57" s="90">
        <v>0.11799467021539678</v>
      </c>
      <c r="CA57" s="85">
        <v>1195.5678428157073</v>
      </c>
      <c r="CB57" s="104">
        <v>1463198.3299999998</v>
      </c>
      <c r="CC57" s="90">
        <f t="shared" si="255"/>
        <v>1.8443411160398413E-2</v>
      </c>
      <c r="CD57" s="85">
        <f t="shared" si="256"/>
        <v>186.87580765256791</v>
      </c>
      <c r="CE57" s="106">
        <f t="shared" si="257"/>
        <v>3659167.32</v>
      </c>
      <c r="CF57" s="107">
        <f t="shared" si="258"/>
        <v>4.6123294432309218E-2</v>
      </c>
      <c r="CG57" s="108">
        <f t="shared" si="259"/>
        <v>467.33913936389092</v>
      </c>
    </row>
    <row r="58" spans="1:85" x14ac:dyDescent="0.2">
      <c r="A58" s="56" t="s">
        <v>130</v>
      </c>
      <c r="B58" s="101" t="s">
        <v>131</v>
      </c>
      <c r="C58" s="102">
        <f t="shared" si="183"/>
        <v>7739.739999999998</v>
      </c>
      <c r="D58" s="102">
        <f t="shared" si="184"/>
        <v>88901410.379999995</v>
      </c>
      <c r="E58" s="103">
        <f t="shared" si="185"/>
        <v>44769687.400000013</v>
      </c>
      <c r="F58" s="103">
        <f t="shared" si="186"/>
        <v>1532561.3199999998</v>
      </c>
      <c r="G58" s="103">
        <f t="shared" si="187"/>
        <v>7852.87</v>
      </c>
      <c r="H58" s="103">
        <f t="shared" si="260"/>
        <v>46310101.590000011</v>
      </c>
      <c r="I58" s="90">
        <f t="shared" si="188"/>
        <v>0.52091526323432003</v>
      </c>
      <c r="J58" s="85">
        <f t="shared" si="189"/>
        <v>5983.4182530679354</v>
      </c>
      <c r="K58" s="103">
        <f t="shared" si="190"/>
        <v>0</v>
      </c>
      <c r="L58" s="103">
        <f t="shared" si="191"/>
        <v>0</v>
      </c>
      <c r="M58" s="103">
        <f t="shared" si="192"/>
        <v>0</v>
      </c>
      <c r="N58" s="103">
        <f t="shared" si="193"/>
        <v>0</v>
      </c>
      <c r="O58" s="103">
        <f t="shared" si="194"/>
        <v>0</v>
      </c>
      <c r="P58" s="103">
        <f t="shared" si="195"/>
        <v>0</v>
      </c>
      <c r="Q58" s="103"/>
      <c r="R58" s="88">
        <f t="shared" si="196"/>
        <v>0</v>
      </c>
      <c r="S58" s="89">
        <f t="shared" si="197"/>
        <v>0</v>
      </c>
      <c r="T58" s="104">
        <f t="shared" si="198"/>
        <v>11215150.030000001</v>
      </c>
      <c r="U58" s="104">
        <f t="shared" si="199"/>
        <v>334839.07</v>
      </c>
      <c r="V58" s="104">
        <f t="shared" si="200"/>
        <v>1430486.9500000002</v>
      </c>
      <c r="W58" s="103">
        <f t="shared" si="201"/>
        <v>0</v>
      </c>
      <c r="X58" s="103">
        <f t="shared" si="202"/>
        <v>0</v>
      </c>
      <c r="Y58" s="103">
        <f t="shared" si="203"/>
        <v>12472.37</v>
      </c>
      <c r="Z58" s="105">
        <f t="shared" si="204"/>
        <v>12992948.42</v>
      </c>
      <c r="AA58" s="90">
        <f t="shared" si="205"/>
        <v>0.14615008203427785</v>
      </c>
      <c r="AB58" s="85">
        <f t="shared" si="206"/>
        <v>1678.7318979707334</v>
      </c>
      <c r="AC58" s="104">
        <f t="shared" si="207"/>
        <v>2441872.92</v>
      </c>
      <c r="AD58" s="104">
        <f t="shared" si="208"/>
        <v>390274.13999999996</v>
      </c>
      <c r="AE58" s="104">
        <f t="shared" si="209"/>
        <v>58460.499999999993</v>
      </c>
      <c r="AF58" s="104">
        <f t="shared" si="210"/>
        <v>0</v>
      </c>
      <c r="AG58" s="86">
        <f t="shared" si="211"/>
        <v>2890607.56</v>
      </c>
      <c r="AH58" s="90">
        <f t="shared" si="212"/>
        <v>3.2514754801351221E-2</v>
      </c>
      <c r="AI58" s="86">
        <f t="shared" si="213"/>
        <v>373.47605475119332</v>
      </c>
      <c r="AJ58" s="104">
        <f t="shared" si="214"/>
        <v>0</v>
      </c>
      <c r="AK58" s="104">
        <f t="shared" si="215"/>
        <v>0</v>
      </c>
      <c r="AL58" s="86">
        <f t="shared" si="216"/>
        <v>0</v>
      </c>
      <c r="AM58" s="90">
        <f t="shared" si="217"/>
        <v>0</v>
      </c>
      <c r="AN58" s="91">
        <f t="shared" si="218"/>
        <v>0</v>
      </c>
      <c r="AO58" s="104">
        <f t="shared" si="219"/>
        <v>1557279.08</v>
      </c>
      <c r="AP58" s="104">
        <f t="shared" si="220"/>
        <v>384850.14</v>
      </c>
      <c r="AQ58" s="104">
        <f t="shared" si="221"/>
        <v>0</v>
      </c>
      <c r="AR58" s="104">
        <f t="shared" si="222"/>
        <v>0</v>
      </c>
      <c r="AS58" s="104">
        <f t="shared" si="223"/>
        <v>2544481.6900000004</v>
      </c>
      <c r="AT58" s="104">
        <f t="shared" si="224"/>
        <v>0</v>
      </c>
      <c r="AU58" s="104">
        <f t="shared" si="225"/>
        <v>0</v>
      </c>
      <c r="AV58" s="104">
        <f t="shared" si="226"/>
        <v>842445.16</v>
      </c>
      <c r="AW58" s="104">
        <f t="shared" si="227"/>
        <v>0</v>
      </c>
      <c r="AX58" s="104">
        <f t="shared" si="228"/>
        <v>1130087.33</v>
      </c>
      <c r="AY58" s="104">
        <f t="shared" si="229"/>
        <v>0</v>
      </c>
      <c r="AZ58" s="104">
        <f t="shared" si="230"/>
        <v>97410.18</v>
      </c>
      <c r="BA58" s="104">
        <f t="shared" si="231"/>
        <v>1129148.6399999999</v>
      </c>
      <c r="BB58" s="104">
        <f t="shared" si="232"/>
        <v>0</v>
      </c>
      <c r="BC58" s="104">
        <f t="shared" si="233"/>
        <v>0</v>
      </c>
      <c r="BD58" s="104">
        <f t="shared" si="234"/>
        <v>0</v>
      </c>
      <c r="BE58" s="86">
        <f t="shared" si="235"/>
        <v>7685702.2199999997</v>
      </c>
      <c r="BF58" s="90">
        <f t="shared" si="236"/>
        <v>8.6451971764545138E-2</v>
      </c>
      <c r="BG58" s="85">
        <f t="shared" si="237"/>
        <v>993.01814014424281</v>
      </c>
      <c r="BH58" s="104">
        <f t="shared" si="238"/>
        <v>0</v>
      </c>
      <c r="BI58" s="104">
        <f t="shared" si="239"/>
        <v>0</v>
      </c>
      <c r="BJ58" s="104">
        <f t="shared" si="240"/>
        <v>69864.039999999994</v>
      </c>
      <c r="BK58" s="104">
        <f t="shared" si="241"/>
        <v>0</v>
      </c>
      <c r="BL58" s="104">
        <f t="shared" si="242"/>
        <v>0</v>
      </c>
      <c r="BM58" s="104">
        <f t="shared" si="243"/>
        <v>0</v>
      </c>
      <c r="BN58" s="104">
        <f t="shared" si="244"/>
        <v>679072.45</v>
      </c>
      <c r="BO58" s="87">
        <f t="shared" si="245"/>
        <v>748936.49</v>
      </c>
      <c r="BP58" s="90">
        <f t="shared" si="246"/>
        <v>8.424348801652836E-3</v>
      </c>
      <c r="BQ58" s="85">
        <f t="shared" si="247"/>
        <v>96.765070919695006</v>
      </c>
      <c r="BR58" s="104">
        <f t="shared" si="248"/>
        <v>0</v>
      </c>
      <c r="BS58" s="104">
        <f t="shared" si="249"/>
        <v>239.6</v>
      </c>
      <c r="BT58" s="104">
        <f t="shared" si="250"/>
        <v>0</v>
      </c>
      <c r="BU58" s="104">
        <f t="shared" si="251"/>
        <v>150716.16</v>
      </c>
      <c r="BV58" s="87">
        <f t="shared" si="252"/>
        <v>150955.76</v>
      </c>
      <c r="BW58" s="90">
        <f t="shared" si="253"/>
        <v>1.6980131063697981E-3</v>
      </c>
      <c r="BX58" s="85">
        <f t="shared" si="254"/>
        <v>19.503983337941591</v>
      </c>
      <c r="BY58" s="104">
        <v>10543169.800000001</v>
      </c>
      <c r="BZ58" s="90">
        <v>0.11859395430212298</v>
      </c>
      <c r="CA58" s="85">
        <v>1362.2123998997388</v>
      </c>
      <c r="CB58" s="104">
        <v>3874949.7099999995</v>
      </c>
      <c r="CC58" s="90">
        <f t="shared" si="255"/>
        <v>4.3587044271141739E-2</v>
      </c>
      <c r="CD58" s="85">
        <f t="shared" si="256"/>
        <v>500.65631532842195</v>
      </c>
      <c r="CE58" s="106">
        <f t="shared" si="257"/>
        <v>3704038.83</v>
      </c>
      <c r="CF58" s="107">
        <f t="shared" si="258"/>
        <v>4.1664567684218556E-2</v>
      </c>
      <c r="CG58" s="108">
        <f t="shared" si="259"/>
        <v>478.57406450345889</v>
      </c>
    </row>
    <row r="59" spans="1:85" x14ac:dyDescent="0.2">
      <c r="A59" s="56" t="s">
        <v>132</v>
      </c>
      <c r="B59" s="101" t="s">
        <v>133</v>
      </c>
      <c r="C59" s="102">
        <f t="shared" si="183"/>
        <v>6669.04</v>
      </c>
      <c r="D59" s="102">
        <f t="shared" si="184"/>
        <v>73536979.069999993</v>
      </c>
      <c r="E59" s="103">
        <f t="shared" si="185"/>
        <v>38841300.399999991</v>
      </c>
      <c r="F59" s="103">
        <f t="shared" si="186"/>
        <v>4660971.9099999992</v>
      </c>
      <c r="G59" s="103">
        <f t="shared" si="187"/>
        <v>0</v>
      </c>
      <c r="H59" s="103">
        <f t="shared" si="260"/>
        <v>43502272.309999987</v>
      </c>
      <c r="I59" s="90">
        <f t="shared" si="188"/>
        <v>0.59157002177897589</v>
      </c>
      <c r="J59" s="85">
        <f t="shared" si="189"/>
        <v>6523.0186518599357</v>
      </c>
      <c r="K59" s="103">
        <f t="shared" si="190"/>
        <v>0</v>
      </c>
      <c r="L59" s="103">
        <f t="shared" si="191"/>
        <v>0</v>
      </c>
      <c r="M59" s="103">
        <f t="shared" si="192"/>
        <v>0</v>
      </c>
      <c r="N59" s="103">
        <f t="shared" si="193"/>
        <v>0</v>
      </c>
      <c r="O59" s="103">
        <f t="shared" si="194"/>
        <v>0</v>
      </c>
      <c r="P59" s="103">
        <f t="shared" si="195"/>
        <v>0</v>
      </c>
      <c r="Q59" s="103"/>
      <c r="R59" s="88">
        <f t="shared" si="196"/>
        <v>0</v>
      </c>
      <c r="S59" s="89">
        <f t="shared" si="197"/>
        <v>0</v>
      </c>
      <c r="T59" s="104">
        <f t="shared" si="198"/>
        <v>6972813.5599999996</v>
      </c>
      <c r="U59" s="104">
        <f t="shared" si="199"/>
        <v>175742.9</v>
      </c>
      <c r="V59" s="104">
        <f t="shared" si="200"/>
        <v>1218184.08</v>
      </c>
      <c r="W59" s="103">
        <f t="shared" si="201"/>
        <v>0</v>
      </c>
      <c r="X59" s="103">
        <f t="shared" si="202"/>
        <v>0</v>
      </c>
      <c r="Y59" s="103">
        <f t="shared" si="203"/>
        <v>0</v>
      </c>
      <c r="Z59" s="105">
        <f t="shared" si="204"/>
        <v>8366740.54</v>
      </c>
      <c r="AA59" s="90">
        <f t="shared" si="205"/>
        <v>0.11377596205081641</v>
      </c>
      <c r="AB59" s="85">
        <f t="shared" si="206"/>
        <v>1254.564456053645</v>
      </c>
      <c r="AC59" s="104">
        <f t="shared" si="207"/>
        <v>2595942.1599999997</v>
      </c>
      <c r="AD59" s="104">
        <f t="shared" si="208"/>
        <v>266833.40000000002</v>
      </c>
      <c r="AE59" s="104">
        <f t="shared" si="209"/>
        <v>21138.119999999995</v>
      </c>
      <c r="AF59" s="104">
        <f t="shared" si="210"/>
        <v>0</v>
      </c>
      <c r="AG59" s="86">
        <f t="shared" si="211"/>
        <v>2883913.6799999997</v>
      </c>
      <c r="AH59" s="90">
        <f t="shared" si="212"/>
        <v>3.9217189997086996E-2</v>
      </c>
      <c r="AI59" s="86">
        <f t="shared" si="213"/>
        <v>432.43310581433008</v>
      </c>
      <c r="AJ59" s="104">
        <f t="shared" si="214"/>
        <v>0</v>
      </c>
      <c r="AK59" s="104">
        <f t="shared" si="215"/>
        <v>0</v>
      </c>
      <c r="AL59" s="86">
        <f t="shared" si="216"/>
        <v>0</v>
      </c>
      <c r="AM59" s="90">
        <f t="shared" si="217"/>
        <v>0</v>
      </c>
      <c r="AN59" s="91">
        <f t="shared" si="218"/>
        <v>0</v>
      </c>
      <c r="AO59" s="104">
        <f t="shared" si="219"/>
        <v>523660.50000000006</v>
      </c>
      <c r="AP59" s="104">
        <f t="shared" si="220"/>
        <v>159618.73000000001</v>
      </c>
      <c r="AQ59" s="104">
        <f t="shared" si="221"/>
        <v>0</v>
      </c>
      <c r="AR59" s="104">
        <f t="shared" si="222"/>
        <v>0</v>
      </c>
      <c r="AS59" s="104">
        <f t="shared" si="223"/>
        <v>880469.64000000013</v>
      </c>
      <c r="AT59" s="104">
        <f t="shared" si="224"/>
        <v>3568.18</v>
      </c>
      <c r="AU59" s="104">
        <f t="shared" si="225"/>
        <v>0</v>
      </c>
      <c r="AV59" s="104">
        <f t="shared" si="226"/>
        <v>355993.32</v>
      </c>
      <c r="AW59" s="104">
        <f t="shared" si="227"/>
        <v>0</v>
      </c>
      <c r="AX59" s="104">
        <f t="shared" si="228"/>
        <v>0</v>
      </c>
      <c r="AY59" s="104">
        <f t="shared" si="229"/>
        <v>0</v>
      </c>
      <c r="AZ59" s="104">
        <f t="shared" si="230"/>
        <v>69426.490000000005</v>
      </c>
      <c r="BA59" s="104">
        <f t="shared" si="231"/>
        <v>578569.71</v>
      </c>
      <c r="BB59" s="104">
        <f t="shared" si="232"/>
        <v>0</v>
      </c>
      <c r="BC59" s="104">
        <f t="shared" si="233"/>
        <v>18412.34</v>
      </c>
      <c r="BD59" s="104">
        <f t="shared" si="234"/>
        <v>0</v>
      </c>
      <c r="BE59" s="86">
        <f t="shared" si="235"/>
        <v>2589718.91</v>
      </c>
      <c r="BF59" s="90">
        <f t="shared" si="236"/>
        <v>3.5216552852067005E-2</v>
      </c>
      <c r="BG59" s="85">
        <f t="shared" si="237"/>
        <v>388.3195947242782</v>
      </c>
      <c r="BH59" s="104">
        <f t="shared" si="238"/>
        <v>0</v>
      </c>
      <c r="BI59" s="104">
        <f t="shared" si="239"/>
        <v>28314.07</v>
      </c>
      <c r="BJ59" s="104">
        <f t="shared" si="240"/>
        <v>65066.15</v>
      </c>
      <c r="BK59" s="104">
        <f t="shared" si="241"/>
        <v>0</v>
      </c>
      <c r="BL59" s="104">
        <f t="shared" si="242"/>
        <v>81734.329999999987</v>
      </c>
      <c r="BM59" s="104">
        <f t="shared" si="243"/>
        <v>0</v>
      </c>
      <c r="BN59" s="104">
        <f t="shared" si="244"/>
        <v>212844.44000000003</v>
      </c>
      <c r="BO59" s="87">
        <f t="shared" si="245"/>
        <v>387958.99</v>
      </c>
      <c r="BP59" s="90">
        <f t="shared" si="246"/>
        <v>5.2756993135481007E-3</v>
      </c>
      <c r="BQ59" s="85">
        <f t="shared" si="247"/>
        <v>58.173138862564926</v>
      </c>
      <c r="BR59" s="104">
        <f t="shared" si="248"/>
        <v>0</v>
      </c>
      <c r="BS59" s="104">
        <f t="shared" si="249"/>
        <v>26515.31</v>
      </c>
      <c r="BT59" s="104">
        <f t="shared" si="250"/>
        <v>0</v>
      </c>
      <c r="BU59" s="104">
        <f t="shared" si="251"/>
        <v>123611.09000000001</v>
      </c>
      <c r="BV59" s="87">
        <f t="shared" si="252"/>
        <v>150126.40000000002</v>
      </c>
      <c r="BW59" s="90">
        <f t="shared" si="253"/>
        <v>2.0415089373890978E-3</v>
      </c>
      <c r="BX59" s="85">
        <f t="shared" si="254"/>
        <v>22.510946103187269</v>
      </c>
      <c r="BY59" s="104">
        <v>10746285.490000004</v>
      </c>
      <c r="BZ59" s="90">
        <v>0.14613444318634022</v>
      </c>
      <c r="CA59" s="85">
        <v>1611.3691760733186</v>
      </c>
      <c r="CB59" s="104">
        <v>1467189.95</v>
      </c>
      <c r="CC59" s="90">
        <f t="shared" si="255"/>
        <v>1.995172998068603E-2</v>
      </c>
      <c r="CD59" s="85">
        <f t="shared" si="256"/>
        <v>220.00017243861186</v>
      </c>
      <c r="CE59" s="106">
        <f t="shared" si="257"/>
        <v>3442772.8000000003</v>
      </c>
      <c r="CF59" s="107">
        <f t="shared" si="258"/>
        <v>4.6816891903090255E-2</v>
      </c>
      <c r="CG59" s="108">
        <f t="shared" si="259"/>
        <v>516.23214135767671</v>
      </c>
    </row>
    <row r="60" spans="1:85" x14ac:dyDescent="0.2">
      <c r="A60" s="56" t="s">
        <v>134</v>
      </c>
      <c r="B60" s="101" t="s">
        <v>135</v>
      </c>
      <c r="C60" s="102">
        <f t="shared" si="183"/>
        <v>6811.31</v>
      </c>
      <c r="D60" s="102">
        <f t="shared" si="184"/>
        <v>80572417.030000001</v>
      </c>
      <c r="E60" s="103">
        <f t="shared" si="185"/>
        <v>40634886.649999999</v>
      </c>
      <c r="F60" s="103">
        <f t="shared" si="186"/>
        <v>1287193.7</v>
      </c>
      <c r="G60" s="103">
        <f t="shared" si="187"/>
        <v>0</v>
      </c>
      <c r="H60" s="103">
        <f t="shared" si="260"/>
        <v>41922080.350000001</v>
      </c>
      <c r="I60" s="90">
        <f t="shared" si="188"/>
        <v>0.52030312475783003</v>
      </c>
      <c r="J60" s="85">
        <f t="shared" si="189"/>
        <v>6154.7749772070274</v>
      </c>
      <c r="K60" s="103">
        <f t="shared" si="190"/>
        <v>0</v>
      </c>
      <c r="L60" s="103">
        <f t="shared" si="191"/>
        <v>0</v>
      </c>
      <c r="M60" s="103">
        <f t="shared" si="192"/>
        <v>0</v>
      </c>
      <c r="N60" s="103">
        <f t="shared" si="193"/>
        <v>0</v>
      </c>
      <c r="O60" s="103">
        <f t="shared" si="194"/>
        <v>0</v>
      </c>
      <c r="P60" s="103">
        <f t="shared" si="195"/>
        <v>0</v>
      </c>
      <c r="Q60" s="103"/>
      <c r="R60" s="88">
        <f t="shared" si="196"/>
        <v>0</v>
      </c>
      <c r="S60" s="89">
        <f t="shared" si="197"/>
        <v>0</v>
      </c>
      <c r="T60" s="104">
        <f t="shared" si="198"/>
        <v>10397521.859999999</v>
      </c>
      <c r="U60" s="104">
        <f t="shared" si="199"/>
        <v>172534.82</v>
      </c>
      <c r="V60" s="104">
        <f t="shared" si="200"/>
        <v>1432285</v>
      </c>
      <c r="W60" s="103">
        <f t="shared" si="201"/>
        <v>0</v>
      </c>
      <c r="X60" s="103">
        <f t="shared" si="202"/>
        <v>0</v>
      </c>
      <c r="Y60" s="103">
        <f t="shared" si="203"/>
        <v>0</v>
      </c>
      <c r="Z60" s="105">
        <f t="shared" si="204"/>
        <v>12002341.68</v>
      </c>
      <c r="AA60" s="90">
        <f t="shared" si="205"/>
        <v>0.14896340611863607</v>
      </c>
      <c r="AB60" s="85">
        <f t="shared" si="206"/>
        <v>1762.1194278339995</v>
      </c>
      <c r="AC60" s="104">
        <f t="shared" si="207"/>
        <v>2432420.39</v>
      </c>
      <c r="AD60" s="104">
        <f t="shared" si="208"/>
        <v>0</v>
      </c>
      <c r="AE60" s="104">
        <f t="shared" si="209"/>
        <v>58908</v>
      </c>
      <c r="AF60" s="104">
        <f t="shared" si="210"/>
        <v>0</v>
      </c>
      <c r="AG60" s="86">
        <f t="shared" si="211"/>
        <v>2491328.39</v>
      </c>
      <c r="AH60" s="90">
        <f t="shared" si="212"/>
        <v>3.0920363094883812E-2</v>
      </c>
      <c r="AI60" s="86">
        <f t="shared" si="213"/>
        <v>365.7634713439852</v>
      </c>
      <c r="AJ60" s="104">
        <f t="shared" si="214"/>
        <v>1341094</v>
      </c>
      <c r="AK60" s="104">
        <f t="shared" si="215"/>
        <v>26205.000000000004</v>
      </c>
      <c r="AL60" s="86">
        <f t="shared" si="216"/>
        <v>1367299</v>
      </c>
      <c r="AM60" s="90">
        <f t="shared" si="217"/>
        <v>1.6969814862211538E-2</v>
      </c>
      <c r="AN60" s="91">
        <f t="shared" si="218"/>
        <v>200.73950532276461</v>
      </c>
      <c r="AO60" s="104">
        <f t="shared" si="219"/>
        <v>1775551.0800000005</v>
      </c>
      <c r="AP60" s="104">
        <f t="shared" si="220"/>
        <v>167797.49000000002</v>
      </c>
      <c r="AQ60" s="104">
        <f t="shared" si="221"/>
        <v>398533.75999999995</v>
      </c>
      <c r="AR60" s="104">
        <f t="shared" si="222"/>
        <v>0</v>
      </c>
      <c r="AS60" s="104">
        <f t="shared" si="223"/>
        <v>2107489.44</v>
      </c>
      <c r="AT60" s="104">
        <f t="shared" si="224"/>
        <v>0</v>
      </c>
      <c r="AU60" s="104">
        <f t="shared" si="225"/>
        <v>0</v>
      </c>
      <c r="AV60" s="104">
        <f t="shared" si="226"/>
        <v>740954.81</v>
      </c>
      <c r="AW60" s="104">
        <f t="shared" si="227"/>
        <v>0</v>
      </c>
      <c r="AX60" s="104">
        <f t="shared" si="228"/>
        <v>0</v>
      </c>
      <c r="AY60" s="104">
        <f t="shared" si="229"/>
        <v>0</v>
      </c>
      <c r="AZ60" s="104">
        <f t="shared" si="230"/>
        <v>218165.38999999998</v>
      </c>
      <c r="BA60" s="104">
        <f t="shared" si="231"/>
        <v>1612176.2200000002</v>
      </c>
      <c r="BB60" s="104">
        <f t="shared" si="232"/>
        <v>0</v>
      </c>
      <c r="BC60" s="104">
        <f t="shared" si="233"/>
        <v>0</v>
      </c>
      <c r="BD60" s="104">
        <f t="shared" si="234"/>
        <v>0</v>
      </c>
      <c r="BE60" s="86">
        <f t="shared" si="235"/>
        <v>7020668.1899999995</v>
      </c>
      <c r="BF60" s="90">
        <f t="shared" si="236"/>
        <v>8.713488373305163E-2</v>
      </c>
      <c r="BG60" s="85">
        <f t="shared" si="237"/>
        <v>1030.7368465097022</v>
      </c>
      <c r="BH60" s="104">
        <f t="shared" si="238"/>
        <v>0</v>
      </c>
      <c r="BI60" s="104">
        <f t="shared" si="239"/>
        <v>0</v>
      </c>
      <c r="BJ60" s="104">
        <f t="shared" si="240"/>
        <v>266610.19999999995</v>
      </c>
      <c r="BK60" s="104">
        <f t="shared" si="241"/>
        <v>0</v>
      </c>
      <c r="BL60" s="104">
        <f t="shared" si="242"/>
        <v>0</v>
      </c>
      <c r="BM60" s="104">
        <f t="shared" si="243"/>
        <v>0</v>
      </c>
      <c r="BN60" s="104">
        <f t="shared" si="244"/>
        <v>524606.13</v>
      </c>
      <c r="BO60" s="87">
        <f t="shared" si="245"/>
        <v>791216.33</v>
      </c>
      <c r="BP60" s="90">
        <f t="shared" si="246"/>
        <v>9.8199403612951285E-3</v>
      </c>
      <c r="BQ60" s="85">
        <f t="shared" si="247"/>
        <v>116.16213767982957</v>
      </c>
      <c r="BR60" s="104">
        <f t="shared" si="248"/>
        <v>0</v>
      </c>
      <c r="BS60" s="104">
        <f t="shared" si="249"/>
        <v>0</v>
      </c>
      <c r="BT60" s="104">
        <f t="shared" si="250"/>
        <v>42000</v>
      </c>
      <c r="BU60" s="104">
        <f t="shared" si="251"/>
        <v>105333.76000000001</v>
      </c>
      <c r="BV60" s="87">
        <f t="shared" si="252"/>
        <v>147333.76000000001</v>
      </c>
      <c r="BW60" s="90">
        <f t="shared" si="253"/>
        <v>1.8285880631474958E-3</v>
      </c>
      <c r="BX60" s="85">
        <f t="shared" si="254"/>
        <v>21.630752380966364</v>
      </c>
      <c r="BY60" s="104">
        <v>9678750.5899999999</v>
      </c>
      <c r="BZ60" s="90">
        <v>0.12012486340575154</v>
      </c>
      <c r="CA60" s="85">
        <v>1420.9822471741852</v>
      </c>
      <c r="CB60" s="104">
        <v>2768761.1300000004</v>
      </c>
      <c r="CC60" s="90">
        <f t="shared" si="255"/>
        <v>3.4363635001406143E-2</v>
      </c>
      <c r="CD60" s="85">
        <f t="shared" si="256"/>
        <v>406.49465814946029</v>
      </c>
      <c r="CE60" s="106">
        <f t="shared" si="257"/>
        <v>2382637.6100000003</v>
      </c>
      <c r="CF60" s="107">
        <f t="shared" si="258"/>
        <v>2.9571380601786577E-2</v>
      </c>
      <c r="CG60" s="108">
        <f t="shared" si="259"/>
        <v>349.80607401513072</v>
      </c>
    </row>
    <row r="61" spans="1:85" x14ac:dyDescent="0.2">
      <c r="A61" s="56" t="s">
        <v>136</v>
      </c>
      <c r="B61" s="101" t="s">
        <v>137</v>
      </c>
      <c r="C61" s="102">
        <f t="shared" si="183"/>
        <v>6760.82</v>
      </c>
      <c r="D61" s="102">
        <f t="shared" si="184"/>
        <v>71766399.200000003</v>
      </c>
      <c r="E61" s="103">
        <f t="shared" si="185"/>
        <v>33976211.329999983</v>
      </c>
      <c r="F61" s="103">
        <f t="shared" si="186"/>
        <v>0</v>
      </c>
      <c r="G61" s="103">
        <f t="shared" si="187"/>
        <v>0</v>
      </c>
      <c r="H61" s="103">
        <f t="shared" si="260"/>
        <v>33976211.329999983</v>
      </c>
      <c r="I61" s="90">
        <f t="shared" si="188"/>
        <v>0.47342783961216189</v>
      </c>
      <c r="J61" s="85">
        <f t="shared" si="189"/>
        <v>5025.4571679174987</v>
      </c>
      <c r="K61" s="103">
        <f t="shared" si="190"/>
        <v>0</v>
      </c>
      <c r="L61" s="103">
        <f t="shared" si="191"/>
        <v>0</v>
      </c>
      <c r="M61" s="103">
        <f t="shared" si="192"/>
        <v>0</v>
      </c>
      <c r="N61" s="103">
        <f t="shared" si="193"/>
        <v>0</v>
      </c>
      <c r="O61" s="103">
        <f t="shared" si="194"/>
        <v>0</v>
      </c>
      <c r="P61" s="103">
        <f t="shared" si="195"/>
        <v>0</v>
      </c>
      <c r="Q61" s="103"/>
      <c r="R61" s="88">
        <f t="shared" si="196"/>
        <v>0</v>
      </c>
      <c r="S61" s="89">
        <f t="shared" si="197"/>
        <v>0</v>
      </c>
      <c r="T61" s="104">
        <f t="shared" si="198"/>
        <v>5513115.6399999997</v>
      </c>
      <c r="U61" s="104">
        <f t="shared" si="199"/>
        <v>265742.59000000003</v>
      </c>
      <c r="V61" s="104">
        <f t="shared" si="200"/>
        <v>1205733.17</v>
      </c>
      <c r="W61" s="103">
        <f t="shared" si="201"/>
        <v>0</v>
      </c>
      <c r="X61" s="103">
        <f t="shared" si="202"/>
        <v>0</v>
      </c>
      <c r="Y61" s="103">
        <f t="shared" si="203"/>
        <v>0</v>
      </c>
      <c r="Z61" s="105">
        <f t="shared" si="204"/>
        <v>6984591.3999999994</v>
      </c>
      <c r="AA61" s="90">
        <f t="shared" si="205"/>
        <v>9.7323977207428275E-2</v>
      </c>
      <c r="AB61" s="85">
        <f t="shared" si="206"/>
        <v>1033.0982632284249</v>
      </c>
      <c r="AC61" s="104">
        <f t="shared" si="207"/>
        <v>1399261.7299999997</v>
      </c>
      <c r="AD61" s="104">
        <f t="shared" si="208"/>
        <v>0</v>
      </c>
      <c r="AE61" s="104">
        <f t="shared" si="209"/>
        <v>51689.19</v>
      </c>
      <c r="AF61" s="104">
        <f t="shared" si="210"/>
        <v>0</v>
      </c>
      <c r="AG61" s="86">
        <f t="shared" si="211"/>
        <v>1450950.9199999997</v>
      </c>
      <c r="AH61" s="90">
        <f t="shared" si="212"/>
        <v>2.0217691512659865E-2</v>
      </c>
      <c r="AI61" s="86">
        <f t="shared" si="213"/>
        <v>214.61167728174982</v>
      </c>
      <c r="AJ61" s="104">
        <f t="shared" si="214"/>
        <v>0</v>
      </c>
      <c r="AK61" s="104">
        <f t="shared" si="215"/>
        <v>0</v>
      </c>
      <c r="AL61" s="86">
        <f t="shared" si="216"/>
        <v>0</v>
      </c>
      <c r="AM61" s="90">
        <f t="shared" si="217"/>
        <v>0</v>
      </c>
      <c r="AN61" s="91">
        <f t="shared" si="218"/>
        <v>0</v>
      </c>
      <c r="AO61" s="104">
        <f t="shared" si="219"/>
        <v>2653334.88</v>
      </c>
      <c r="AP61" s="104">
        <f t="shared" si="220"/>
        <v>496766.44000000006</v>
      </c>
      <c r="AQ61" s="104">
        <f t="shared" si="221"/>
        <v>2772509.1799999997</v>
      </c>
      <c r="AR61" s="104">
        <f t="shared" si="222"/>
        <v>0</v>
      </c>
      <c r="AS61" s="104">
        <f t="shared" si="223"/>
        <v>2258616.4500000007</v>
      </c>
      <c r="AT61" s="104">
        <f t="shared" si="224"/>
        <v>0</v>
      </c>
      <c r="AU61" s="104">
        <f t="shared" si="225"/>
        <v>0</v>
      </c>
      <c r="AV61" s="104">
        <f t="shared" si="226"/>
        <v>300924.62999999995</v>
      </c>
      <c r="AW61" s="104">
        <f t="shared" si="227"/>
        <v>0</v>
      </c>
      <c r="AX61" s="104">
        <f t="shared" si="228"/>
        <v>0</v>
      </c>
      <c r="AY61" s="104">
        <f t="shared" si="229"/>
        <v>0</v>
      </c>
      <c r="AZ61" s="104">
        <f t="shared" si="230"/>
        <v>112037.69</v>
      </c>
      <c r="BA61" s="104">
        <f t="shared" si="231"/>
        <v>1966627.5499999998</v>
      </c>
      <c r="BB61" s="104">
        <f t="shared" si="232"/>
        <v>0</v>
      </c>
      <c r="BC61" s="104">
        <f t="shared" si="233"/>
        <v>0</v>
      </c>
      <c r="BD61" s="104">
        <f t="shared" si="234"/>
        <v>592810.55999999994</v>
      </c>
      <c r="BE61" s="86">
        <f t="shared" si="235"/>
        <v>11153627.380000001</v>
      </c>
      <c r="BF61" s="90">
        <f t="shared" si="236"/>
        <v>0.15541573082016913</v>
      </c>
      <c r="BG61" s="85">
        <f t="shared" si="237"/>
        <v>1649.7447617300861</v>
      </c>
      <c r="BH61" s="104">
        <f t="shared" si="238"/>
        <v>31271.93</v>
      </c>
      <c r="BI61" s="104">
        <f t="shared" si="239"/>
        <v>0</v>
      </c>
      <c r="BJ61" s="104">
        <f t="shared" si="240"/>
        <v>157348.77999999997</v>
      </c>
      <c r="BK61" s="104">
        <f t="shared" si="241"/>
        <v>0</v>
      </c>
      <c r="BL61" s="104">
        <f t="shared" si="242"/>
        <v>0</v>
      </c>
      <c r="BM61" s="104">
        <f t="shared" si="243"/>
        <v>0</v>
      </c>
      <c r="BN61" s="104">
        <f t="shared" si="244"/>
        <v>447116.19</v>
      </c>
      <c r="BO61" s="87">
        <f t="shared" si="245"/>
        <v>635736.89999999991</v>
      </c>
      <c r="BP61" s="90">
        <f t="shared" si="246"/>
        <v>8.8584199163778011E-3</v>
      </c>
      <c r="BQ61" s="85">
        <f t="shared" si="247"/>
        <v>94.032513807496713</v>
      </c>
      <c r="BR61" s="104">
        <f t="shared" si="248"/>
        <v>0</v>
      </c>
      <c r="BS61" s="104">
        <f t="shared" si="249"/>
        <v>0</v>
      </c>
      <c r="BT61" s="104">
        <f t="shared" si="250"/>
        <v>0</v>
      </c>
      <c r="BU61" s="104">
        <f t="shared" si="251"/>
        <v>13813.54</v>
      </c>
      <c r="BV61" s="87">
        <f t="shared" si="252"/>
        <v>13813.54</v>
      </c>
      <c r="BW61" s="90">
        <f t="shared" si="253"/>
        <v>1.9247921247245745E-4</v>
      </c>
      <c r="BX61" s="85">
        <f t="shared" si="254"/>
        <v>2.0431752361399949</v>
      </c>
      <c r="BY61" s="104">
        <v>11030207.26</v>
      </c>
      <c r="BZ61" s="90">
        <v>0.15369598284095043</v>
      </c>
      <c r="CA61" s="85">
        <v>1631.4895619170456</v>
      </c>
      <c r="CB61" s="104">
        <v>4289305.25</v>
      </c>
      <c r="CC61" s="90">
        <f t="shared" si="255"/>
        <v>5.9767597341013036E-2</v>
      </c>
      <c r="CD61" s="85">
        <f t="shared" si="256"/>
        <v>634.43565277584673</v>
      </c>
      <c r="CE61" s="106">
        <f t="shared" si="257"/>
        <v>2231955.2199999997</v>
      </c>
      <c r="CF61" s="107">
        <f t="shared" si="258"/>
        <v>3.1100281536766857E-2</v>
      </c>
      <c r="CG61" s="108">
        <f t="shared" si="259"/>
        <v>330.13084507500565</v>
      </c>
    </row>
    <row r="62" spans="1:85" x14ac:dyDescent="0.2">
      <c r="A62" s="56" t="s">
        <v>138</v>
      </c>
      <c r="B62" s="101" t="s">
        <v>139</v>
      </c>
      <c r="C62" s="102">
        <f t="shared" si="183"/>
        <v>6838.1100000000006</v>
      </c>
      <c r="D62" s="102">
        <f t="shared" si="184"/>
        <v>73008918.209999993</v>
      </c>
      <c r="E62" s="103">
        <f t="shared" si="185"/>
        <v>38401186.839999996</v>
      </c>
      <c r="F62" s="103">
        <f t="shared" si="186"/>
        <v>583277.62</v>
      </c>
      <c r="G62" s="103">
        <f t="shared" si="187"/>
        <v>160740.59</v>
      </c>
      <c r="H62" s="103">
        <f t="shared" si="260"/>
        <v>39145205.049999997</v>
      </c>
      <c r="I62" s="90">
        <f t="shared" si="188"/>
        <v>0.53617018317411935</v>
      </c>
      <c r="J62" s="85">
        <f t="shared" si="189"/>
        <v>5724.5649821368761</v>
      </c>
      <c r="K62" s="103">
        <f t="shared" si="190"/>
        <v>0</v>
      </c>
      <c r="L62" s="103">
        <f t="shared" si="191"/>
        <v>0</v>
      </c>
      <c r="M62" s="103">
        <f t="shared" si="192"/>
        <v>0</v>
      </c>
      <c r="N62" s="103">
        <f t="shared" si="193"/>
        <v>0</v>
      </c>
      <c r="O62" s="103">
        <f t="shared" si="194"/>
        <v>0</v>
      </c>
      <c r="P62" s="103">
        <f t="shared" si="195"/>
        <v>0</v>
      </c>
      <c r="Q62" s="103"/>
      <c r="R62" s="88">
        <f t="shared" si="196"/>
        <v>0</v>
      </c>
      <c r="S62" s="89">
        <f t="shared" si="197"/>
        <v>0</v>
      </c>
      <c r="T62" s="104">
        <f t="shared" si="198"/>
        <v>7163116.8200000003</v>
      </c>
      <c r="U62" s="104">
        <f t="shared" si="199"/>
        <v>180559.21999999997</v>
      </c>
      <c r="V62" s="104">
        <f t="shared" si="200"/>
        <v>967070.9</v>
      </c>
      <c r="W62" s="103">
        <f t="shared" si="201"/>
        <v>0</v>
      </c>
      <c r="X62" s="103">
        <f t="shared" si="202"/>
        <v>0</v>
      </c>
      <c r="Y62" s="103">
        <f t="shared" si="203"/>
        <v>0</v>
      </c>
      <c r="Z62" s="105">
        <f t="shared" si="204"/>
        <v>8310746.9400000004</v>
      </c>
      <c r="AA62" s="90">
        <f t="shared" si="205"/>
        <v>0.11383194195667019</v>
      </c>
      <c r="AB62" s="85">
        <f t="shared" si="206"/>
        <v>1215.3573048693279</v>
      </c>
      <c r="AC62" s="104">
        <f t="shared" si="207"/>
        <v>1889709.4599999997</v>
      </c>
      <c r="AD62" s="104">
        <f t="shared" si="208"/>
        <v>68626.87999999999</v>
      </c>
      <c r="AE62" s="104">
        <f t="shared" si="209"/>
        <v>15306.109999999999</v>
      </c>
      <c r="AF62" s="104">
        <f t="shared" si="210"/>
        <v>0</v>
      </c>
      <c r="AG62" s="86">
        <f t="shared" si="211"/>
        <v>1973642.4499999997</v>
      </c>
      <c r="AH62" s="90">
        <f t="shared" si="212"/>
        <v>2.7032895410435912E-2</v>
      </c>
      <c r="AI62" s="86">
        <f t="shared" si="213"/>
        <v>288.62396919616668</v>
      </c>
      <c r="AJ62" s="104">
        <f t="shared" si="214"/>
        <v>3306227.53</v>
      </c>
      <c r="AK62" s="104">
        <f t="shared" si="215"/>
        <v>39698.61</v>
      </c>
      <c r="AL62" s="86">
        <f t="shared" si="216"/>
        <v>3345926.1399999997</v>
      </c>
      <c r="AM62" s="90">
        <f t="shared" si="217"/>
        <v>4.5829005853448047E-2</v>
      </c>
      <c r="AN62" s="91">
        <f t="shared" si="218"/>
        <v>489.30569119244927</v>
      </c>
      <c r="AO62" s="104">
        <f t="shared" si="219"/>
        <v>757805.62</v>
      </c>
      <c r="AP62" s="104">
        <f t="shared" si="220"/>
        <v>138848.53</v>
      </c>
      <c r="AQ62" s="104">
        <f t="shared" si="221"/>
        <v>0</v>
      </c>
      <c r="AR62" s="104">
        <f t="shared" si="222"/>
        <v>0</v>
      </c>
      <c r="AS62" s="104">
        <f t="shared" si="223"/>
        <v>1067376.78</v>
      </c>
      <c r="AT62" s="104">
        <f t="shared" si="224"/>
        <v>270722.56</v>
      </c>
      <c r="AU62" s="104">
        <f t="shared" si="225"/>
        <v>0</v>
      </c>
      <c r="AV62" s="104">
        <f t="shared" si="226"/>
        <v>381993.58</v>
      </c>
      <c r="AW62" s="104">
        <f t="shared" si="227"/>
        <v>0</v>
      </c>
      <c r="AX62" s="104">
        <f t="shared" si="228"/>
        <v>0</v>
      </c>
      <c r="AY62" s="104">
        <f t="shared" si="229"/>
        <v>0</v>
      </c>
      <c r="AZ62" s="104">
        <f t="shared" si="230"/>
        <v>8991.2999999999993</v>
      </c>
      <c r="BA62" s="104">
        <f t="shared" si="231"/>
        <v>202227.94999999998</v>
      </c>
      <c r="BB62" s="104">
        <f t="shared" si="232"/>
        <v>0</v>
      </c>
      <c r="BC62" s="104">
        <f t="shared" si="233"/>
        <v>0</v>
      </c>
      <c r="BD62" s="104">
        <f t="shared" si="234"/>
        <v>0</v>
      </c>
      <c r="BE62" s="86">
        <f t="shared" si="235"/>
        <v>2827966.3200000003</v>
      </c>
      <c r="BF62" s="90">
        <f t="shared" si="236"/>
        <v>3.8734532565812697E-2</v>
      </c>
      <c r="BG62" s="85">
        <f t="shared" si="237"/>
        <v>413.5596414798826</v>
      </c>
      <c r="BH62" s="104">
        <f t="shared" si="238"/>
        <v>437.88</v>
      </c>
      <c r="BI62" s="104">
        <f t="shared" si="239"/>
        <v>8705.34</v>
      </c>
      <c r="BJ62" s="104">
        <f t="shared" si="240"/>
        <v>407019</v>
      </c>
      <c r="BK62" s="104">
        <f t="shared" si="241"/>
        <v>0</v>
      </c>
      <c r="BL62" s="104">
        <f t="shared" si="242"/>
        <v>0</v>
      </c>
      <c r="BM62" s="104">
        <f t="shared" si="243"/>
        <v>0</v>
      </c>
      <c r="BN62" s="104">
        <f t="shared" si="244"/>
        <v>140341.73999999996</v>
      </c>
      <c r="BO62" s="87">
        <f t="shared" si="245"/>
        <v>556503.96</v>
      </c>
      <c r="BP62" s="90">
        <f t="shared" si="246"/>
        <v>7.6224107087752456E-3</v>
      </c>
      <c r="BQ62" s="85">
        <f t="shared" si="247"/>
        <v>81.382715399430538</v>
      </c>
      <c r="BR62" s="104">
        <f t="shared" si="248"/>
        <v>0</v>
      </c>
      <c r="BS62" s="104">
        <f t="shared" si="249"/>
        <v>0</v>
      </c>
      <c r="BT62" s="104">
        <f t="shared" si="250"/>
        <v>0</v>
      </c>
      <c r="BU62" s="104">
        <f t="shared" si="251"/>
        <v>106341.84000000001</v>
      </c>
      <c r="BV62" s="87">
        <f t="shared" si="252"/>
        <v>106341.84000000001</v>
      </c>
      <c r="BW62" s="90">
        <f t="shared" si="253"/>
        <v>1.4565595903519965E-3</v>
      </c>
      <c r="BX62" s="85">
        <f t="shared" si="254"/>
        <v>15.551349715052844</v>
      </c>
      <c r="BY62" s="104">
        <v>11613410.160000002</v>
      </c>
      <c r="BZ62" s="90">
        <v>0.15906837746308805</v>
      </c>
      <c r="CA62" s="85">
        <v>1698.3362595804983</v>
      </c>
      <c r="CB62" s="104">
        <v>1994546.69</v>
      </c>
      <c r="CC62" s="90">
        <f t="shared" si="255"/>
        <v>2.7319219883014344E-2</v>
      </c>
      <c r="CD62" s="85">
        <f t="shared" si="256"/>
        <v>291.6809893376971</v>
      </c>
      <c r="CE62" s="106">
        <f t="shared" si="257"/>
        <v>3134628.6599999997</v>
      </c>
      <c r="CF62" s="107">
        <f t="shared" si="258"/>
        <v>4.2934873394284194E-2</v>
      </c>
      <c r="CG62" s="108">
        <f t="shared" si="259"/>
        <v>458.40570859491868</v>
      </c>
    </row>
    <row r="63" spans="1:85" x14ac:dyDescent="0.2">
      <c r="A63" s="56" t="s">
        <v>140</v>
      </c>
      <c r="B63" s="101" t="s">
        <v>141</v>
      </c>
      <c r="C63" s="102">
        <f t="shared" si="183"/>
        <v>6786.91</v>
      </c>
      <c r="D63" s="102">
        <f t="shared" si="184"/>
        <v>75293853.989999995</v>
      </c>
      <c r="E63" s="103">
        <f t="shared" si="185"/>
        <v>40430004.090000018</v>
      </c>
      <c r="F63" s="103">
        <f t="shared" si="186"/>
        <v>110711.18000000001</v>
      </c>
      <c r="G63" s="103">
        <f t="shared" si="187"/>
        <v>14977.67</v>
      </c>
      <c r="H63" s="103">
        <f t="shared" si="260"/>
        <v>40555692.94000002</v>
      </c>
      <c r="I63" s="90">
        <f t="shared" si="188"/>
        <v>0.53863218298516558</v>
      </c>
      <c r="J63" s="85">
        <f t="shared" si="189"/>
        <v>5975.5754739638542</v>
      </c>
      <c r="K63" s="103">
        <f t="shared" si="190"/>
        <v>0</v>
      </c>
      <c r="L63" s="103">
        <f t="shared" si="191"/>
        <v>0</v>
      </c>
      <c r="M63" s="103">
        <f t="shared" si="192"/>
        <v>0</v>
      </c>
      <c r="N63" s="103">
        <f t="shared" si="193"/>
        <v>0</v>
      </c>
      <c r="O63" s="103">
        <f t="shared" si="194"/>
        <v>0</v>
      </c>
      <c r="P63" s="103">
        <f t="shared" si="195"/>
        <v>0</v>
      </c>
      <c r="Q63" s="103"/>
      <c r="R63" s="88">
        <f t="shared" si="196"/>
        <v>0</v>
      </c>
      <c r="S63" s="89">
        <f t="shared" si="197"/>
        <v>0</v>
      </c>
      <c r="T63" s="104">
        <f t="shared" si="198"/>
        <v>8417688.7200000007</v>
      </c>
      <c r="U63" s="104">
        <f t="shared" si="199"/>
        <v>375391.46</v>
      </c>
      <c r="V63" s="104">
        <f t="shared" si="200"/>
        <v>1546457.05</v>
      </c>
      <c r="W63" s="103">
        <f t="shared" si="201"/>
        <v>0</v>
      </c>
      <c r="X63" s="103">
        <f t="shared" si="202"/>
        <v>0</v>
      </c>
      <c r="Y63" s="103">
        <f t="shared" si="203"/>
        <v>0</v>
      </c>
      <c r="Z63" s="105">
        <f t="shared" si="204"/>
        <v>10339537.230000002</v>
      </c>
      <c r="AA63" s="90">
        <f t="shared" si="205"/>
        <v>0.13732245969735096</v>
      </c>
      <c r="AB63" s="85">
        <f t="shared" si="206"/>
        <v>1523.452827575436</v>
      </c>
      <c r="AC63" s="104">
        <f t="shared" si="207"/>
        <v>1685682.84</v>
      </c>
      <c r="AD63" s="104">
        <f t="shared" si="208"/>
        <v>205161.28999999998</v>
      </c>
      <c r="AE63" s="104">
        <f t="shared" si="209"/>
        <v>52519.930000000008</v>
      </c>
      <c r="AF63" s="104">
        <f t="shared" si="210"/>
        <v>0</v>
      </c>
      <c r="AG63" s="86">
        <f t="shared" si="211"/>
        <v>1943364.06</v>
      </c>
      <c r="AH63" s="90">
        <f t="shared" si="212"/>
        <v>2.5810394302011742E-2</v>
      </c>
      <c r="AI63" s="86">
        <f t="shared" si="213"/>
        <v>286.34003692401996</v>
      </c>
      <c r="AJ63" s="104">
        <f t="shared" si="214"/>
        <v>0</v>
      </c>
      <c r="AK63" s="104">
        <f t="shared" si="215"/>
        <v>0</v>
      </c>
      <c r="AL63" s="86">
        <f t="shared" si="216"/>
        <v>0</v>
      </c>
      <c r="AM63" s="90">
        <f t="shared" si="217"/>
        <v>0</v>
      </c>
      <c r="AN63" s="91">
        <f t="shared" si="218"/>
        <v>0</v>
      </c>
      <c r="AO63" s="104">
        <f t="shared" si="219"/>
        <v>1831928.4100000001</v>
      </c>
      <c r="AP63" s="104">
        <f t="shared" si="220"/>
        <v>307133.75</v>
      </c>
      <c r="AQ63" s="104">
        <f t="shared" si="221"/>
        <v>0</v>
      </c>
      <c r="AR63" s="104">
        <f t="shared" si="222"/>
        <v>0</v>
      </c>
      <c r="AS63" s="104">
        <f t="shared" si="223"/>
        <v>1843819.67</v>
      </c>
      <c r="AT63" s="104">
        <f t="shared" si="224"/>
        <v>0</v>
      </c>
      <c r="AU63" s="104">
        <f t="shared" si="225"/>
        <v>0</v>
      </c>
      <c r="AV63" s="104">
        <f t="shared" si="226"/>
        <v>272130.8</v>
      </c>
      <c r="AW63" s="104">
        <f t="shared" si="227"/>
        <v>0</v>
      </c>
      <c r="AX63" s="104">
        <f t="shared" si="228"/>
        <v>0</v>
      </c>
      <c r="AY63" s="104">
        <f t="shared" si="229"/>
        <v>0</v>
      </c>
      <c r="AZ63" s="104">
        <f t="shared" si="230"/>
        <v>85377.53</v>
      </c>
      <c r="BA63" s="104">
        <f t="shared" si="231"/>
        <v>456503.12000000005</v>
      </c>
      <c r="BB63" s="104">
        <f t="shared" si="232"/>
        <v>0</v>
      </c>
      <c r="BC63" s="104">
        <f t="shared" si="233"/>
        <v>55038.01</v>
      </c>
      <c r="BD63" s="104">
        <f t="shared" si="234"/>
        <v>0</v>
      </c>
      <c r="BE63" s="86">
        <f t="shared" si="235"/>
        <v>4851931.29</v>
      </c>
      <c r="BF63" s="90">
        <f t="shared" si="236"/>
        <v>6.4439938094341662E-2</v>
      </c>
      <c r="BG63" s="85">
        <f t="shared" si="237"/>
        <v>714.89548115416301</v>
      </c>
      <c r="BH63" s="104">
        <f t="shared" si="238"/>
        <v>0</v>
      </c>
      <c r="BI63" s="104">
        <f t="shared" si="239"/>
        <v>0</v>
      </c>
      <c r="BJ63" s="104">
        <f t="shared" si="240"/>
        <v>55396.62</v>
      </c>
      <c r="BK63" s="104">
        <f t="shared" si="241"/>
        <v>0</v>
      </c>
      <c r="BL63" s="104">
        <f t="shared" si="242"/>
        <v>0</v>
      </c>
      <c r="BM63" s="104">
        <f t="shared" si="243"/>
        <v>0</v>
      </c>
      <c r="BN63" s="104">
        <f t="shared" si="244"/>
        <v>158642.41000000003</v>
      </c>
      <c r="BO63" s="87">
        <f t="shared" si="245"/>
        <v>214039.03000000003</v>
      </c>
      <c r="BP63" s="90">
        <f t="shared" si="246"/>
        <v>2.8427158215121673E-3</v>
      </c>
      <c r="BQ63" s="85">
        <f t="shared" si="247"/>
        <v>31.537036736894997</v>
      </c>
      <c r="BR63" s="104">
        <f t="shared" si="248"/>
        <v>0</v>
      </c>
      <c r="BS63" s="104">
        <f t="shared" si="249"/>
        <v>0</v>
      </c>
      <c r="BT63" s="104">
        <f t="shared" si="250"/>
        <v>31905.56</v>
      </c>
      <c r="BU63" s="104">
        <f t="shared" si="251"/>
        <v>0</v>
      </c>
      <c r="BV63" s="87">
        <f t="shared" si="252"/>
        <v>31905.56</v>
      </c>
      <c r="BW63" s="90">
        <f t="shared" si="253"/>
        <v>4.23747202583593E-4</v>
      </c>
      <c r="BX63" s="85">
        <f t="shared" si="254"/>
        <v>4.7010436266283184</v>
      </c>
      <c r="BY63" s="104">
        <v>12246723.849999996</v>
      </c>
      <c r="BZ63" s="90">
        <v>0.16265237069185648</v>
      </c>
      <c r="CA63" s="85">
        <v>1804.4623915743684</v>
      </c>
      <c r="CB63" s="104">
        <v>2790228.09</v>
      </c>
      <c r="CC63" s="90">
        <f t="shared" si="255"/>
        <v>3.7057846585600178E-2</v>
      </c>
      <c r="CD63" s="85">
        <f t="shared" si="256"/>
        <v>411.11906449326716</v>
      </c>
      <c r="CE63" s="106">
        <f t="shared" si="257"/>
        <v>2320431.9400000009</v>
      </c>
      <c r="CF63" s="107">
        <f t="shared" si="258"/>
        <v>3.0818344619577907E-2</v>
      </c>
      <c r="CG63" s="108">
        <f t="shared" si="259"/>
        <v>341.89814510579941</v>
      </c>
    </row>
    <row r="64" spans="1:85" x14ac:dyDescent="0.2">
      <c r="A64" s="56" t="s">
        <v>142</v>
      </c>
      <c r="B64" s="101" t="s">
        <v>143</v>
      </c>
      <c r="C64" s="102">
        <f t="shared" si="183"/>
        <v>6667.2099999999991</v>
      </c>
      <c r="D64" s="102">
        <f t="shared" si="184"/>
        <v>68821766.870000005</v>
      </c>
      <c r="E64" s="103">
        <f t="shared" si="185"/>
        <v>40222658.590000004</v>
      </c>
      <c r="F64" s="103">
        <f t="shared" si="186"/>
        <v>0</v>
      </c>
      <c r="G64" s="103">
        <f t="shared" si="187"/>
        <v>0</v>
      </c>
      <c r="H64" s="103">
        <f t="shared" si="260"/>
        <v>40222658.590000004</v>
      </c>
      <c r="I64" s="90">
        <f t="shared" si="188"/>
        <v>0.58444675891536002</v>
      </c>
      <c r="J64" s="85">
        <f t="shared" si="189"/>
        <v>6032.9071065708158</v>
      </c>
      <c r="K64" s="103">
        <f t="shared" si="190"/>
        <v>0</v>
      </c>
      <c r="L64" s="103">
        <f t="shared" si="191"/>
        <v>0</v>
      </c>
      <c r="M64" s="103">
        <f t="shared" si="192"/>
        <v>0</v>
      </c>
      <c r="N64" s="103">
        <f t="shared" si="193"/>
        <v>0</v>
      </c>
      <c r="O64" s="103">
        <f t="shared" si="194"/>
        <v>0</v>
      </c>
      <c r="P64" s="103">
        <f t="shared" si="195"/>
        <v>0</v>
      </c>
      <c r="Q64" s="103"/>
      <c r="R64" s="88">
        <f t="shared" si="196"/>
        <v>0</v>
      </c>
      <c r="S64" s="89">
        <f t="shared" si="197"/>
        <v>0</v>
      </c>
      <c r="T64" s="104">
        <f t="shared" si="198"/>
        <v>7461527.9900000002</v>
      </c>
      <c r="U64" s="104">
        <f t="shared" si="199"/>
        <v>159148.24</v>
      </c>
      <c r="V64" s="104">
        <f t="shared" si="200"/>
        <v>1040999</v>
      </c>
      <c r="W64" s="103">
        <f t="shared" si="201"/>
        <v>0</v>
      </c>
      <c r="X64" s="103">
        <f t="shared" si="202"/>
        <v>0</v>
      </c>
      <c r="Y64" s="103">
        <f t="shared" si="203"/>
        <v>0</v>
      </c>
      <c r="Z64" s="105">
        <f t="shared" si="204"/>
        <v>8661675.2300000004</v>
      </c>
      <c r="AA64" s="90">
        <f t="shared" si="205"/>
        <v>0.12585662391320701</v>
      </c>
      <c r="AB64" s="85">
        <f t="shared" si="206"/>
        <v>1299.145404149562</v>
      </c>
      <c r="AC64" s="104">
        <f t="shared" si="207"/>
        <v>1840900.5399999998</v>
      </c>
      <c r="AD64" s="104">
        <f t="shared" si="208"/>
        <v>86433.600000000006</v>
      </c>
      <c r="AE64" s="104">
        <f t="shared" si="209"/>
        <v>23510.13</v>
      </c>
      <c r="AF64" s="104">
        <f t="shared" si="210"/>
        <v>0</v>
      </c>
      <c r="AG64" s="86">
        <f t="shared" si="211"/>
        <v>1950844.2699999998</v>
      </c>
      <c r="AH64" s="90">
        <f t="shared" si="212"/>
        <v>2.8346326441822136E-2</v>
      </c>
      <c r="AI64" s="86">
        <f t="shared" si="213"/>
        <v>292.60279337234016</v>
      </c>
      <c r="AJ64" s="104">
        <f t="shared" si="214"/>
        <v>0</v>
      </c>
      <c r="AK64" s="104">
        <f t="shared" si="215"/>
        <v>0</v>
      </c>
      <c r="AL64" s="86">
        <f t="shared" si="216"/>
        <v>0</v>
      </c>
      <c r="AM64" s="90">
        <f t="shared" si="217"/>
        <v>0</v>
      </c>
      <c r="AN64" s="91">
        <f t="shared" si="218"/>
        <v>0</v>
      </c>
      <c r="AO64" s="104">
        <f t="shared" si="219"/>
        <v>308536.78999999998</v>
      </c>
      <c r="AP64" s="104">
        <f t="shared" si="220"/>
        <v>96756.800000000003</v>
      </c>
      <c r="AQ64" s="104">
        <f t="shared" si="221"/>
        <v>0</v>
      </c>
      <c r="AR64" s="104">
        <f t="shared" si="222"/>
        <v>0</v>
      </c>
      <c r="AS64" s="104">
        <f t="shared" si="223"/>
        <v>534042.14</v>
      </c>
      <c r="AT64" s="104">
        <f t="shared" si="224"/>
        <v>0</v>
      </c>
      <c r="AU64" s="104">
        <f t="shared" si="225"/>
        <v>0</v>
      </c>
      <c r="AV64" s="104">
        <f t="shared" si="226"/>
        <v>361271.59</v>
      </c>
      <c r="AW64" s="104">
        <f t="shared" si="227"/>
        <v>0</v>
      </c>
      <c r="AX64" s="104">
        <f t="shared" si="228"/>
        <v>0</v>
      </c>
      <c r="AY64" s="104">
        <f t="shared" si="229"/>
        <v>0</v>
      </c>
      <c r="AZ64" s="104">
        <f t="shared" si="230"/>
        <v>0</v>
      </c>
      <c r="BA64" s="104">
        <f t="shared" si="231"/>
        <v>174347.96999999997</v>
      </c>
      <c r="BB64" s="104">
        <f t="shared" si="232"/>
        <v>0</v>
      </c>
      <c r="BC64" s="104">
        <f t="shared" si="233"/>
        <v>0</v>
      </c>
      <c r="BD64" s="104">
        <f t="shared" si="234"/>
        <v>0</v>
      </c>
      <c r="BE64" s="86">
        <f t="shared" si="235"/>
        <v>1474955.29</v>
      </c>
      <c r="BF64" s="90">
        <f t="shared" si="236"/>
        <v>2.1431523151477613E-2</v>
      </c>
      <c r="BG64" s="85">
        <f t="shared" si="237"/>
        <v>221.2252636410133</v>
      </c>
      <c r="BH64" s="104">
        <f t="shared" si="238"/>
        <v>0</v>
      </c>
      <c r="BI64" s="104">
        <f t="shared" si="239"/>
        <v>27701.620000000003</v>
      </c>
      <c r="BJ64" s="104">
        <f t="shared" si="240"/>
        <v>55611.340000000004</v>
      </c>
      <c r="BK64" s="104">
        <f t="shared" si="241"/>
        <v>0</v>
      </c>
      <c r="BL64" s="104">
        <f t="shared" si="242"/>
        <v>0</v>
      </c>
      <c r="BM64" s="104">
        <f t="shared" si="243"/>
        <v>0</v>
      </c>
      <c r="BN64" s="104">
        <f t="shared" si="244"/>
        <v>1339562.3500000003</v>
      </c>
      <c r="BO64" s="87">
        <f t="shared" si="245"/>
        <v>1422875.3100000003</v>
      </c>
      <c r="BP64" s="90">
        <f t="shared" si="246"/>
        <v>2.0674786113639342E-2</v>
      </c>
      <c r="BQ64" s="85">
        <f t="shared" si="247"/>
        <v>213.41390326688381</v>
      </c>
      <c r="BR64" s="104">
        <f t="shared" si="248"/>
        <v>0</v>
      </c>
      <c r="BS64" s="104">
        <f t="shared" si="249"/>
        <v>0</v>
      </c>
      <c r="BT64" s="104">
        <f t="shared" si="250"/>
        <v>0</v>
      </c>
      <c r="BU64" s="104">
        <f t="shared" si="251"/>
        <v>1236028.42</v>
      </c>
      <c r="BV64" s="87">
        <f t="shared" si="252"/>
        <v>1236028.42</v>
      </c>
      <c r="BW64" s="90">
        <f t="shared" si="253"/>
        <v>1.7959847243311552E-2</v>
      </c>
      <c r="BX64" s="85">
        <f t="shared" si="254"/>
        <v>185.38915378396661</v>
      </c>
      <c r="BY64" s="104">
        <v>9122848.4299999997</v>
      </c>
      <c r="BZ64" s="90">
        <v>0.13255760270195457</v>
      </c>
      <c r="CA64" s="85">
        <v>1368.3157467666385</v>
      </c>
      <c r="CB64" s="104">
        <v>1770318.3799999997</v>
      </c>
      <c r="CC64" s="90">
        <f t="shared" si="255"/>
        <v>2.5723233513374046E-2</v>
      </c>
      <c r="CD64" s="85">
        <f t="shared" si="256"/>
        <v>265.52611662149531</v>
      </c>
      <c r="CE64" s="106">
        <f t="shared" si="257"/>
        <v>2959562.95</v>
      </c>
      <c r="CF64" s="107">
        <f t="shared" si="258"/>
        <v>4.3003298005853709E-2</v>
      </c>
      <c r="CG64" s="108">
        <f t="shared" si="259"/>
        <v>443.89826479141959</v>
      </c>
    </row>
    <row r="65" spans="1:85" x14ac:dyDescent="0.2">
      <c r="A65" s="56" t="s">
        <v>144</v>
      </c>
      <c r="B65" s="101" t="s">
        <v>145</v>
      </c>
      <c r="C65" s="102">
        <f t="shared" si="183"/>
        <v>6643.17</v>
      </c>
      <c r="D65" s="102">
        <f t="shared" si="184"/>
        <v>69414073.329999998</v>
      </c>
      <c r="E65" s="103">
        <f t="shared" si="185"/>
        <v>38524322.739999995</v>
      </c>
      <c r="F65" s="103">
        <f t="shared" si="186"/>
        <v>427005.3</v>
      </c>
      <c r="G65" s="103">
        <f t="shared" si="187"/>
        <v>24990</v>
      </c>
      <c r="H65" s="103">
        <f t="shared" si="260"/>
        <v>38976318.039999992</v>
      </c>
      <c r="I65" s="90">
        <f t="shared" si="188"/>
        <v>0.56150455044906367</v>
      </c>
      <c r="J65" s="85">
        <f t="shared" si="189"/>
        <v>5867.126392972029</v>
      </c>
      <c r="K65" s="103">
        <f t="shared" si="190"/>
        <v>0</v>
      </c>
      <c r="L65" s="103">
        <f t="shared" si="191"/>
        <v>0</v>
      </c>
      <c r="M65" s="103">
        <f t="shared" si="192"/>
        <v>0</v>
      </c>
      <c r="N65" s="103">
        <f t="shared" si="193"/>
        <v>0</v>
      </c>
      <c r="O65" s="103">
        <f t="shared" si="194"/>
        <v>0</v>
      </c>
      <c r="P65" s="103">
        <f t="shared" si="195"/>
        <v>0</v>
      </c>
      <c r="Q65" s="103"/>
      <c r="R65" s="88">
        <f t="shared" si="196"/>
        <v>0</v>
      </c>
      <c r="S65" s="89">
        <f t="shared" si="197"/>
        <v>0</v>
      </c>
      <c r="T65" s="104">
        <f t="shared" si="198"/>
        <v>7307986.5199999986</v>
      </c>
      <c r="U65" s="104">
        <f t="shared" si="199"/>
        <v>316207.5</v>
      </c>
      <c r="V65" s="104">
        <f t="shared" si="200"/>
        <v>1083372.48</v>
      </c>
      <c r="W65" s="103">
        <f t="shared" si="201"/>
        <v>0</v>
      </c>
      <c r="X65" s="103">
        <f t="shared" si="202"/>
        <v>0</v>
      </c>
      <c r="Y65" s="103">
        <f t="shared" si="203"/>
        <v>0</v>
      </c>
      <c r="Z65" s="105">
        <f t="shared" si="204"/>
        <v>8707566.4999999981</v>
      </c>
      <c r="AA65" s="90">
        <f t="shared" si="205"/>
        <v>0.12544381970790761</v>
      </c>
      <c r="AB65" s="85">
        <f t="shared" si="206"/>
        <v>1310.7547300460469</v>
      </c>
      <c r="AC65" s="104">
        <f t="shared" si="207"/>
        <v>1747425.0599999998</v>
      </c>
      <c r="AD65" s="104">
        <f t="shared" si="208"/>
        <v>132905.73000000001</v>
      </c>
      <c r="AE65" s="104">
        <f t="shared" si="209"/>
        <v>24797.809999999998</v>
      </c>
      <c r="AF65" s="104">
        <f t="shared" si="210"/>
        <v>0</v>
      </c>
      <c r="AG65" s="86">
        <f t="shared" si="211"/>
        <v>1905128.5999999999</v>
      </c>
      <c r="AH65" s="90">
        <f t="shared" si="212"/>
        <v>2.7445855121379606E-2</v>
      </c>
      <c r="AI65" s="86">
        <f t="shared" si="213"/>
        <v>286.78004627308945</v>
      </c>
      <c r="AJ65" s="104">
        <f t="shared" si="214"/>
        <v>0</v>
      </c>
      <c r="AK65" s="104">
        <f t="shared" si="215"/>
        <v>0</v>
      </c>
      <c r="AL65" s="86">
        <f t="shared" si="216"/>
        <v>0</v>
      </c>
      <c r="AM65" s="90">
        <f t="shared" si="217"/>
        <v>0</v>
      </c>
      <c r="AN65" s="91">
        <f t="shared" si="218"/>
        <v>0</v>
      </c>
      <c r="AO65" s="104">
        <f t="shared" si="219"/>
        <v>462811.51</v>
      </c>
      <c r="AP65" s="104">
        <f t="shared" si="220"/>
        <v>96671.039999999994</v>
      </c>
      <c r="AQ65" s="104">
        <f t="shared" si="221"/>
        <v>0</v>
      </c>
      <c r="AR65" s="104">
        <f t="shared" si="222"/>
        <v>0</v>
      </c>
      <c r="AS65" s="104">
        <f t="shared" si="223"/>
        <v>349972.16</v>
      </c>
      <c r="AT65" s="104">
        <f t="shared" si="224"/>
        <v>0</v>
      </c>
      <c r="AU65" s="104">
        <f t="shared" si="225"/>
        <v>0</v>
      </c>
      <c r="AV65" s="104">
        <f t="shared" si="226"/>
        <v>301299.47000000009</v>
      </c>
      <c r="AW65" s="104">
        <f t="shared" si="227"/>
        <v>0</v>
      </c>
      <c r="AX65" s="104">
        <f t="shared" si="228"/>
        <v>0</v>
      </c>
      <c r="AY65" s="104">
        <f t="shared" si="229"/>
        <v>0</v>
      </c>
      <c r="AZ65" s="104">
        <f t="shared" si="230"/>
        <v>19465.969999999998</v>
      </c>
      <c r="BA65" s="104">
        <f t="shared" si="231"/>
        <v>230603.92000000004</v>
      </c>
      <c r="BB65" s="104">
        <f t="shared" si="232"/>
        <v>0</v>
      </c>
      <c r="BC65" s="104">
        <f t="shared" si="233"/>
        <v>0</v>
      </c>
      <c r="BD65" s="104">
        <f t="shared" si="234"/>
        <v>0</v>
      </c>
      <c r="BE65" s="86">
        <f t="shared" si="235"/>
        <v>1460824.0700000003</v>
      </c>
      <c r="BF65" s="90">
        <f t="shared" si="236"/>
        <v>2.1045070544342313E-2</v>
      </c>
      <c r="BG65" s="85">
        <f t="shared" si="237"/>
        <v>219.89864326819881</v>
      </c>
      <c r="BH65" s="104">
        <f t="shared" si="238"/>
        <v>61044.5</v>
      </c>
      <c r="BI65" s="104">
        <f t="shared" si="239"/>
        <v>47867.079999999994</v>
      </c>
      <c r="BJ65" s="104">
        <f t="shared" si="240"/>
        <v>220079.78</v>
      </c>
      <c r="BK65" s="104">
        <f t="shared" si="241"/>
        <v>0</v>
      </c>
      <c r="BL65" s="104">
        <f t="shared" si="242"/>
        <v>0</v>
      </c>
      <c r="BM65" s="104">
        <f t="shared" si="243"/>
        <v>0</v>
      </c>
      <c r="BN65" s="104">
        <f t="shared" si="244"/>
        <v>1264724.8299999998</v>
      </c>
      <c r="BO65" s="87">
        <f t="shared" si="245"/>
        <v>1593716.19</v>
      </c>
      <c r="BP65" s="90">
        <f t="shared" si="246"/>
        <v>2.2959554360444272E-2</v>
      </c>
      <c r="BQ65" s="85">
        <f t="shared" si="247"/>
        <v>239.90296650544843</v>
      </c>
      <c r="BR65" s="104">
        <f t="shared" si="248"/>
        <v>0</v>
      </c>
      <c r="BS65" s="104">
        <f t="shared" si="249"/>
        <v>0</v>
      </c>
      <c r="BT65" s="104">
        <f t="shared" si="250"/>
        <v>50378.89</v>
      </c>
      <c r="BU65" s="104">
        <f t="shared" si="251"/>
        <v>304344.92000000004</v>
      </c>
      <c r="BV65" s="87">
        <f t="shared" si="252"/>
        <v>354723.81000000006</v>
      </c>
      <c r="BW65" s="90">
        <f t="shared" si="253"/>
        <v>5.1102578048346911E-3</v>
      </c>
      <c r="BX65" s="85">
        <f t="shared" si="254"/>
        <v>53.396768410261977</v>
      </c>
      <c r="BY65" s="104">
        <v>11765719.879999999</v>
      </c>
      <c r="BZ65" s="90">
        <v>0.16950049630519212</v>
      </c>
      <c r="CA65" s="85">
        <v>1771.1002247421034</v>
      </c>
      <c r="CB65" s="104">
        <v>1720334.7699999998</v>
      </c>
      <c r="CC65" s="90">
        <f t="shared" si="255"/>
        <v>2.47836596740461E-2</v>
      </c>
      <c r="CD65" s="85">
        <f t="shared" si="256"/>
        <v>258.96293034801153</v>
      </c>
      <c r="CE65" s="106">
        <f t="shared" si="257"/>
        <v>2929741.4699999997</v>
      </c>
      <c r="CF65" s="107">
        <f t="shared" si="258"/>
        <v>4.2206736032789446E-2</v>
      </c>
      <c r="CG65" s="108">
        <f t="shared" si="259"/>
        <v>441.01557991139765</v>
      </c>
    </row>
    <row r="66" spans="1:85" x14ac:dyDescent="0.2">
      <c r="A66" s="56" t="s">
        <v>146</v>
      </c>
      <c r="B66" s="101" t="s">
        <v>147</v>
      </c>
      <c r="C66" s="102">
        <f t="shared" si="183"/>
        <v>5956.94</v>
      </c>
      <c r="D66" s="102">
        <f t="shared" si="184"/>
        <v>70291960.180000007</v>
      </c>
      <c r="E66" s="103">
        <f t="shared" si="185"/>
        <v>37860272.599999987</v>
      </c>
      <c r="F66" s="103">
        <f t="shared" si="186"/>
        <v>483236.15</v>
      </c>
      <c r="G66" s="103">
        <f t="shared" si="187"/>
        <v>0</v>
      </c>
      <c r="H66" s="103">
        <f t="shared" si="260"/>
        <v>38343508.749999985</v>
      </c>
      <c r="I66" s="90">
        <f t="shared" si="188"/>
        <v>0.5454892515703349</v>
      </c>
      <c r="J66" s="85">
        <f t="shared" si="189"/>
        <v>6436.7794119128257</v>
      </c>
      <c r="K66" s="103">
        <f t="shared" si="190"/>
        <v>0</v>
      </c>
      <c r="L66" s="103">
        <f t="shared" si="191"/>
        <v>0</v>
      </c>
      <c r="M66" s="103">
        <f t="shared" si="192"/>
        <v>0</v>
      </c>
      <c r="N66" s="103">
        <f t="shared" si="193"/>
        <v>0</v>
      </c>
      <c r="O66" s="103">
        <f t="shared" si="194"/>
        <v>0</v>
      </c>
      <c r="P66" s="103">
        <f t="shared" si="195"/>
        <v>0</v>
      </c>
      <c r="Q66" s="103"/>
      <c r="R66" s="88">
        <f t="shared" si="196"/>
        <v>0</v>
      </c>
      <c r="S66" s="89">
        <f t="shared" si="197"/>
        <v>0</v>
      </c>
      <c r="T66" s="104">
        <f t="shared" si="198"/>
        <v>6133891.7799999993</v>
      </c>
      <c r="U66" s="104">
        <f t="shared" si="199"/>
        <v>152411.34000000003</v>
      </c>
      <c r="V66" s="104">
        <f t="shared" si="200"/>
        <v>1131145.8700000001</v>
      </c>
      <c r="W66" s="103">
        <f t="shared" si="201"/>
        <v>0</v>
      </c>
      <c r="X66" s="103">
        <f t="shared" si="202"/>
        <v>0</v>
      </c>
      <c r="Y66" s="103">
        <f t="shared" si="203"/>
        <v>0</v>
      </c>
      <c r="Z66" s="105">
        <f t="shared" si="204"/>
        <v>7417448.9899999993</v>
      </c>
      <c r="AA66" s="90">
        <f t="shared" si="205"/>
        <v>0.10552343356204295</v>
      </c>
      <c r="AB66" s="85">
        <f t="shared" si="206"/>
        <v>1245.1777237977888</v>
      </c>
      <c r="AC66" s="104">
        <f t="shared" si="207"/>
        <v>1673453.19</v>
      </c>
      <c r="AD66" s="104">
        <f t="shared" si="208"/>
        <v>74650.319999999992</v>
      </c>
      <c r="AE66" s="104">
        <f t="shared" si="209"/>
        <v>53453.919999999998</v>
      </c>
      <c r="AF66" s="104">
        <f t="shared" si="210"/>
        <v>0</v>
      </c>
      <c r="AG66" s="86">
        <f t="shared" si="211"/>
        <v>1801557.43</v>
      </c>
      <c r="AH66" s="90">
        <f t="shared" si="212"/>
        <v>2.5629637093440915E-2</v>
      </c>
      <c r="AI66" s="86">
        <f t="shared" si="213"/>
        <v>302.43001104593969</v>
      </c>
      <c r="AJ66" s="104">
        <f t="shared" si="214"/>
        <v>521457.21999999991</v>
      </c>
      <c r="AK66" s="104">
        <f t="shared" si="215"/>
        <v>0</v>
      </c>
      <c r="AL66" s="86">
        <f t="shared" si="216"/>
        <v>521457.21999999991</v>
      </c>
      <c r="AM66" s="90">
        <f t="shared" si="217"/>
        <v>7.4184475531010848E-3</v>
      </c>
      <c r="AN66" s="91">
        <f t="shared" si="218"/>
        <v>87.537766034239041</v>
      </c>
      <c r="AO66" s="104">
        <f t="shared" si="219"/>
        <v>1450430.3100000003</v>
      </c>
      <c r="AP66" s="104">
        <f t="shared" si="220"/>
        <v>775777.12000000011</v>
      </c>
      <c r="AQ66" s="104">
        <f t="shared" si="221"/>
        <v>0</v>
      </c>
      <c r="AR66" s="104">
        <f t="shared" si="222"/>
        <v>0</v>
      </c>
      <c r="AS66" s="104">
        <f t="shared" si="223"/>
        <v>1543907.4300000002</v>
      </c>
      <c r="AT66" s="104">
        <f t="shared" si="224"/>
        <v>0</v>
      </c>
      <c r="AU66" s="104">
        <f t="shared" si="225"/>
        <v>0</v>
      </c>
      <c r="AV66" s="104">
        <f t="shared" si="226"/>
        <v>510858.07000000007</v>
      </c>
      <c r="AW66" s="104">
        <f t="shared" si="227"/>
        <v>2335.6999999999998</v>
      </c>
      <c r="AX66" s="104">
        <f t="shared" si="228"/>
        <v>984227.71999999974</v>
      </c>
      <c r="AY66" s="104">
        <f t="shared" si="229"/>
        <v>0</v>
      </c>
      <c r="AZ66" s="104">
        <f t="shared" si="230"/>
        <v>107564.07999999999</v>
      </c>
      <c r="BA66" s="104">
        <f t="shared" si="231"/>
        <v>831694.46</v>
      </c>
      <c r="BB66" s="104">
        <f t="shared" si="232"/>
        <v>0</v>
      </c>
      <c r="BC66" s="104">
        <f t="shared" si="233"/>
        <v>0</v>
      </c>
      <c r="BD66" s="104">
        <f t="shared" si="234"/>
        <v>0</v>
      </c>
      <c r="BE66" s="86">
        <f t="shared" si="235"/>
        <v>6206794.8900000006</v>
      </c>
      <c r="BF66" s="90">
        <f t="shared" si="236"/>
        <v>8.8300210637261525E-2</v>
      </c>
      <c r="BG66" s="85">
        <f t="shared" si="237"/>
        <v>1041.9434961574232</v>
      </c>
      <c r="BH66" s="104">
        <f t="shared" si="238"/>
        <v>0</v>
      </c>
      <c r="BI66" s="104">
        <f t="shared" si="239"/>
        <v>0</v>
      </c>
      <c r="BJ66" s="104">
        <f t="shared" si="240"/>
        <v>275798.73</v>
      </c>
      <c r="BK66" s="104">
        <f t="shared" si="241"/>
        <v>0</v>
      </c>
      <c r="BL66" s="104">
        <f t="shared" si="242"/>
        <v>0</v>
      </c>
      <c r="BM66" s="104">
        <f t="shared" si="243"/>
        <v>0</v>
      </c>
      <c r="BN66" s="104">
        <f t="shared" si="244"/>
        <v>917443.18</v>
      </c>
      <c r="BO66" s="87">
        <f t="shared" si="245"/>
        <v>1193241.9100000001</v>
      </c>
      <c r="BP66" s="90">
        <f t="shared" si="246"/>
        <v>1.6975510527013446E-2</v>
      </c>
      <c r="BQ66" s="85">
        <f t="shared" si="247"/>
        <v>200.31121851151769</v>
      </c>
      <c r="BR66" s="104">
        <f t="shared" si="248"/>
        <v>0</v>
      </c>
      <c r="BS66" s="104">
        <f t="shared" si="249"/>
        <v>0</v>
      </c>
      <c r="BT66" s="104">
        <f t="shared" si="250"/>
        <v>0</v>
      </c>
      <c r="BU66" s="104">
        <f t="shared" si="251"/>
        <v>164013.85999999999</v>
      </c>
      <c r="BV66" s="87">
        <f t="shared" si="252"/>
        <v>164013.85999999999</v>
      </c>
      <c r="BW66" s="90">
        <f t="shared" si="253"/>
        <v>2.3333231792085725E-3</v>
      </c>
      <c r="BX66" s="85">
        <f t="shared" si="254"/>
        <v>27.5332402206502</v>
      </c>
      <c r="BY66" s="104">
        <v>10805403.739999998</v>
      </c>
      <c r="BZ66" s="90">
        <v>0.15372175868093707</v>
      </c>
      <c r="CA66" s="85">
        <v>1813.918511853401</v>
      </c>
      <c r="CB66" s="104">
        <v>2572198.67</v>
      </c>
      <c r="CC66" s="90">
        <f t="shared" si="255"/>
        <v>3.659307072122113E-2</v>
      </c>
      <c r="CD66" s="85">
        <f t="shared" si="256"/>
        <v>431.79865333543734</v>
      </c>
      <c r="CE66" s="106">
        <f t="shared" si="257"/>
        <v>1266334.72</v>
      </c>
      <c r="CF66" s="107">
        <f t="shared" si="258"/>
        <v>1.8015356475438098E-2</v>
      </c>
      <c r="CG66" s="108">
        <f t="shared" si="259"/>
        <v>212.581412604458</v>
      </c>
    </row>
    <row r="67" spans="1:85" x14ac:dyDescent="0.2">
      <c r="A67" s="56" t="s">
        <v>148</v>
      </c>
      <c r="B67" s="101" t="s">
        <v>149</v>
      </c>
      <c r="C67" s="102">
        <f t="shared" si="183"/>
        <v>6013.880000000001</v>
      </c>
      <c r="D67" s="102">
        <f t="shared" si="184"/>
        <v>70558504.670000002</v>
      </c>
      <c r="E67" s="103">
        <f t="shared" si="185"/>
        <v>37338778.949999996</v>
      </c>
      <c r="F67" s="103">
        <f t="shared" si="186"/>
        <v>348749.06000000006</v>
      </c>
      <c r="G67" s="103">
        <f t="shared" si="187"/>
        <v>0</v>
      </c>
      <c r="H67" s="103">
        <f t="shared" si="260"/>
        <v>37687528.009999998</v>
      </c>
      <c r="I67" s="90">
        <f t="shared" si="188"/>
        <v>0.53413161441364765</v>
      </c>
      <c r="J67" s="85">
        <f t="shared" si="189"/>
        <v>6266.7575691566826</v>
      </c>
      <c r="K67" s="103">
        <f t="shared" si="190"/>
        <v>0</v>
      </c>
      <c r="L67" s="103">
        <f t="shared" si="191"/>
        <v>0</v>
      </c>
      <c r="M67" s="103">
        <f t="shared" si="192"/>
        <v>0</v>
      </c>
      <c r="N67" s="103">
        <f t="shared" si="193"/>
        <v>0</v>
      </c>
      <c r="O67" s="103">
        <f t="shared" si="194"/>
        <v>0</v>
      </c>
      <c r="P67" s="103">
        <f t="shared" si="195"/>
        <v>0</v>
      </c>
      <c r="Q67" s="103"/>
      <c r="R67" s="88">
        <f t="shared" si="196"/>
        <v>0</v>
      </c>
      <c r="S67" s="89">
        <f t="shared" si="197"/>
        <v>0</v>
      </c>
      <c r="T67" s="104">
        <f t="shared" si="198"/>
        <v>7985632.9999999991</v>
      </c>
      <c r="U67" s="104">
        <f t="shared" si="199"/>
        <v>208825.49</v>
      </c>
      <c r="V67" s="104">
        <f t="shared" si="200"/>
        <v>1257535.49</v>
      </c>
      <c r="W67" s="103">
        <f t="shared" si="201"/>
        <v>0</v>
      </c>
      <c r="X67" s="103">
        <f t="shared" si="202"/>
        <v>0</v>
      </c>
      <c r="Y67" s="103">
        <f t="shared" si="203"/>
        <v>33712.199999999997</v>
      </c>
      <c r="Z67" s="105">
        <f t="shared" si="204"/>
        <v>9485706.1799999978</v>
      </c>
      <c r="AA67" s="90">
        <f t="shared" si="205"/>
        <v>0.13443746043605034</v>
      </c>
      <c r="AB67" s="85">
        <f t="shared" si="206"/>
        <v>1577.3022042342043</v>
      </c>
      <c r="AC67" s="104">
        <f t="shared" si="207"/>
        <v>1983170.8399999996</v>
      </c>
      <c r="AD67" s="104">
        <f t="shared" si="208"/>
        <v>576504.9</v>
      </c>
      <c r="AE67" s="104">
        <f t="shared" si="209"/>
        <v>27306.519999999997</v>
      </c>
      <c r="AF67" s="104">
        <f t="shared" si="210"/>
        <v>0</v>
      </c>
      <c r="AG67" s="86">
        <f t="shared" si="211"/>
        <v>2586982.2599999998</v>
      </c>
      <c r="AH67" s="90">
        <f t="shared" si="212"/>
        <v>3.6664357785064147E-2</v>
      </c>
      <c r="AI67" s="86">
        <f t="shared" si="213"/>
        <v>430.16858666950446</v>
      </c>
      <c r="AJ67" s="104">
        <f t="shared" si="214"/>
        <v>0</v>
      </c>
      <c r="AK67" s="104">
        <f t="shared" si="215"/>
        <v>0</v>
      </c>
      <c r="AL67" s="86">
        <f t="shared" si="216"/>
        <v>0</v>
      </c>
      <c r="AM67" s="90">
        <f t="shared" si="217"/>
        <v>0</v>
      </c>
      <c r="AN67" s="91">
        <f t="shared" si="218"/>
        <v>0</v>
      </c>
      <c r="AO67" s="104">
        <f t="shared" si="219"/>
        <v>539018.64</v>
      </c>
      <c r="AP67" s="104">
        <f t="shared" si="220"/>
        <v>206053.41000000003</v>
      </c>
      <c r="AQ67" s="104">
        <f t="shared" si="221"/>
        <v>0</v>
      </c>
      <c r="AR67" s="104">
        <f t="shared" si="222"/>
        <v>0</v>
      </c>
      <c r="AS67" s="104">
        <f t="shared" si="223"/>
        <v>1004570.34</v>
      </c>
      <c r="AT67" s="104">
        <f t="shared" si="224"/>
        <v>0</v>
      </c>
      <c r="AU67" s="104">
        <f t="shared" si="225"/>
        <v>0</v>
      </c>
      <c r="AV67" s="104">
        <f t="shared" si="226"/>
        <v>341706.95999999996</v>
      </c>
      <c r="AW67" s="104">
        <f t="shared" si="227"/>
        <v>0</v>
      </c>
      <c r="AX67" s="104">
        <f t="shared" si="228"/>
        <v>0</v>
      </c>
      <c r="AY67" s="104">
        <f t="shared" si="229"/>
        <v>238011.44</v>
      </c>
      <c r="AZ67" s="104">
        <f t="shared" si="230"/>
        <v>28853.480000000003</v>
      </c>
      <c r="BA67" s="104">
        <f t="shared" si="231"/>
        <v>224380.95999999996</v>
      </c>
      <c r="BB67" s="104">
        <f t="shared" si="232"/>
        <v>0</v>
      </c>
      <c r="BC67" s="104">
        <f t="shared" si="233"/>
        <v>90657.57</v>
      </c>
      <c r="BD67" s="104">
        <f t="shared" si="234"/>
        <v>178541.49</v>
      </c>
      <c r="BE67" s="86">
        <f t="shared" si="235"/>
        <v>2851794.29</v>
      </c>
      <c r="BF67" s="90">
        <f t="shared" si="236"/>
        <v>4.041744228194398E-2</v>
      </c>
      <c r="BG67" s="85">
        <f t="shared" si="237"/>
        <v>474.20206089911994</v>
      </c>
      <c r="BH67" s="104">
        <f t="shared" si="238"/>
        <v>0</v>
      </c>
      <c r="BI67" s="104">
        <f t="shared" si="239"/>
        <v>100865.17</v>
      </c>
      <c r="BJ67" s="104">
        <f t="shared" si="240"/>
        <v>61934.229999999996</v>
      </c>
      <c r="BK67" s="104">
        <f t="shared" si="241"/>
        <v>0</v>
      </c>
      <c r="BL67" s="104">
        <f t="shared" si="242"/>
        <v>0</v>
      </c>
      <c r="BM67" s="104">
        <f t="shared" si="243"/>
        <v>0</v>
      </c>
      <c r="BN67" s="104">
        <f t="shared" si="244"/>
        <v>152501.04</v>
      </c>
      <c r="BO67" s="87">
        <f t="shared" si="245"/>
        <v>315300.44</v>
      </c>
      <c r="BP67" s="90">
        <f t="shared" si="246"/>
        <v>4.4686383516012798E-3</v>
      </c>
      <c r="BQ67" s="85">
        <f t="shared" si="247"/>
        <v>52.428788070264112</v>
      </c>
      <c r="BR67" s="104">
        <f t="shared" si="248"/>
        <v>0</v>
      </c>
      <c r="BS67" s="104">
        <f t="shared" si="249"/>
        <v>70512.72</v>
      </c>
      <c r="BT67" s="104">
        <f t="shared" si="250"/>
        <v>0</v>
      </c>
      <c r="BU67" s="104">
        <f t="shared" si="251"/>
        <v>457333.67</v>
      </c>
      <c r="BV67" s="87">
        <f t="shared" si="252"/>
        <v>527846.39</v>
      </c>
      <c r="BW67" s="90">
        <f t="shared" si="253"/>
        <v>7.4809747240070015E-3</v>
      </c>
      <c r="BX67" s="85">
        <f t="shared" si="254"/>
        <v>87.771353934564701</v>
      </c>
      <c r="BY67" s="104">
        <v>12023498.929999998</v>
      </c>
      <c r="BZ67" s="90">
        <v>0.17040467320323099</v>
      </c>
      <c r="CA67" s="85">
        <v>1999.2914607541215</v>
      </c>
      <c r="CB67" s="104">
        <v>1896482.5</v>
      </c>
      <c r="CC67" s="90">
        <f t="shared" si="255"/>
        <v>2.6878156061693647E-2</v>
      </c>
      <c r="CD67" s="85">
        <f t="shared" si="256"/>
        <v>315.35090490664925</v>
      </c>
      <c r="CE67" s="106">
        <f t="shared" si="257"/>
        <v>3183365.67</v>
      </c>
      <c r="CF67" s="107">
        <f t="shared" si="258"/>
        <v>4.5116682742760851E-2</v>
      </c>
      <c r="CG67" s="108">
        <f t="shared" si="259"/>
        <v>529.33641343026454</v>
      </c>
    </row>
    <row r="68" spans="1:85" x14ac:dyDescent="0.2">
      <c r="A68" s="56" t="s">
        <v>150</v>
      </c>
      <c r="B68" s="101" t="s">
        <v>151</v>
      </c>
      <c r="C68" s="102">
        <f t="shared" si="183"/>
        <v>5901.82</v>
      </c>
      <c r="D68" s="102">
        <f t="shared" si="184"/>
        <v>61092157.640000001</v>
      </c>
      <c r="E68" s="103">
        <f t="shared" si="185"/>
        <v>34446652.629999995</v>
      </c>
      <c r="F68" s="103">
        <f t="shared" si="186"/>
        <v>245817.53000000003</v>
      </c>
      <c r="G68" s="103">
        <f t="shared" si="187"/>
        <v>0</v>
      </c>
      <c r="H68" s="103">
        <f t="shared" si="260"/>
        <v>34692470.159999996</v>
      </c>
      <c r="I68" s="90">
        <f t="shared" si="188"/>
        <v>0.56787109017222126</v>
      </c>
      <c r="J68" s="85">
        <f t="shared" si="189"/>
        <v>5878.2663924009876</v>
      </c>
      <c r="K68" s="103">
        <f t="shared" si="190"/>
        <v>0</v>
      </c>
      <c r="L68" s="103">
        <f t="shared" si="191"/>
        <v>0</v>
      </c>
      <c r="M68" s="103">
        <f t="shared" si="192"/>
        <v>0</v>
      </c>
      <c r="N68" s="103">
        <f t="shared" si="193"/>
        <v>0</v>
      </c>
      <c r="O68" s="103">
        <f t="shared" si="194"/>
        <v>0</v>
      </c>
      <c r="P68" s="103">
        <f t="shared" si="195"/>
        <v>0</v>
      </c>
      <c r="Q68" s="103"/>
      <c r="R68" s="88">
        <f t="shared" si="196"/>
        <v>0</v>
      </c>
      <c r="S68" s="89">
        <f t="shared" si="197"/>
        <v>0</v>
      </c>
      <c r="T68" s="104">
        <f t="shared" si="198"/>
        <v>5097484.379999998</v>
      </c>
      <c r="U68" s="104">
        <f t="shared" si="199"/>
        <v>218788.91</v>
      </c>
      <c r="V68" s="104">
        <f t="shared" si="200"/>
        <v>972659.25</v>
      </c>
      <c r="W68" s="103">
        <f t="shared" si="201"/>
        <v>0</v>
      </c>
      <c r="X68" s="103">
        <f t="shared" si="202"/>
        <v>0</v>
      </c>
      <c r="Y68" s="103">
        <f t="shared" si="203"/>
        <v>0</v>
      </c>
      <c r="Z68" s="105">
        <f t="shared" si="204"/>
        <v>6288932.5399999982</v>
      </c>
      <c r="AA68" s="90">
        <f t="shared" si="205"/>
        <v>0.10294173234245584</v>
      </c>
      <c r="AB68" s="85">
        <f t="shared" si="206"/>
        <v>1065.592061431897</v>
      </c>
      <c r="AC68" s="104">
        <f t="shared" si="207"/>
        <v>2377945.2799999984</v>
      </c>
      <c r="AD68" s="104">
        <f t="shared" si="208"/>
        <v>413247.53</v>
      </c>
      <c r="AE68" s="104">
        <f t="shared" si="209"/>
        <v>36469.5</v>
      </c>
      <c r="AF68" s="104">
        <f t="shared" si="210"/>
        <v>0</v>
      </c>
      <c r="AG68" s="86">
        <f t="shared" si="211"/>
        <v>2827662.3099999987</v>
      </c>
      <c r="AH68" s="90">
        <f t="shared" si="212"/>
        <v>4.6285193046588208E-2</v>
      </c>
      <c r="AI68" s="86">
        <f t="shared" si="213"/>
        <v>479.11700289063356</v>
      </c>
      <c r="AJ68" s="104">
        <f t="shared" si="214"/>
        <v>0</v>
      </c>
      <c r="AK68" s="104">
        <f t="shared" si="215"/>
        <v>0</v>
      </c>
      <c r="AL68" s="86">
        <f t="shared" si="216"/>
        <v>0</v>
      </c>
      <c r="AM68" s="90">
        <f t="shared" si="217"/>
        <v>0</v>
      </c>
      <c r="AN68" s="91">
        <f t="shared" si="218"/>
        <v>0</v>
      </c>
      <c r="AO68" s="104">
        <f t="shared" si="219"/>
        <v>1138964.3499999999</v>
      </c>
      <c r="AP68" s="104">
        <f t="shared" si="220"/>
        <v>141404.85999999999</v>
      </c>
      <c r="AQ68" s="104">
        <f t="shared" si="221"/>
        <v>384645.48999999993</v>
      </c>
      <c r="AR68" s="104">
        <f t="shared" si="222"/>
        <v>0</v>
      </c>
      <c r="AS68" s="104">
        <f t="shared" si="223"/>
        <v>1578337.23</v>
      </c>
      <c r="AT68" s="104">
        <f t="shared" si="224"/>
        <v>100536.16</v>
      </c>
      <c r="AU68" s="104">
        <f t="shared" si="225"/>
        <v>10371.899999999998</v>
      </c>
      <c r="AV68" s="104">
        <f t="shared" si="226"/>
        <v>446608.84</v>
      </c>
      <c r="AW68" s="104">
        <f t="shared" si="227"/>
        <v>0</v>
      </c>
      <c r="AX68" s="104">
        <f t="shared" si="228"/>
        <v>0</v>
      </c>
      <c r="AY68" s="104">
        <f t="shared" si="229"/>
        <v>0</v>
      </c>
      <c r="AZ68" s="104">
        <f t="shared" si="230"/>
        <v>167093.51999999999</v>
      </c>
      <c r="BA68" s="104">
        <f t="shared" si="231"/>
        <v>1165652.1400000001</v>
      </c>
      <c r="BB68" s="104">
        <f t="shared" si="232"/>
        <v>0</v>
      </c>
      <c r="BC68" s="104">
        <f t="shared" si="233"/>
        <v>0</v>
      </c>
      <c r="BD68" s="104">
        <f t="shared" si="234"/>
        <v>0</v>
      </c>
      <c r="BE68" s="86">
        <f t="shared" si="235"/>
        <v>5133614.49</v>
      </c>
      <c r="BF68" s="90">
        <f t="shared" si="236"/>
        <v>8.4030662662972863E-2</v>
      </c>
      <c r="BG68" s="85">
        <f t="shared" si="237"/>
        <v>869.8358286088021</v>
      </c>
      <c r="BH68" s="104">
        <f t="shared" si="238"/>
        <v>0</v>
      </c>
      <c r="BI68" s="104">
        <f t="shared" si="239"/>
        <v>0</v>
      </c>
      <c r="BJ68" s="104">
        <f t="shared" si="240"/>
        <v>54193.02</v>
      </c>
      <c r="BK68" s="104">
        <f t="shared" si="241"/>
        <v>0</v>
      </c>
      <c r="BL68" s="104">
        <f t="shared" si="242"/>
        <v>0</v>
      </c>
      <c r="BM68" s="104">
        <f t="shared" si="243"/>
        <v>0</v>
      </c>
      <c r="BN68" s="104">
        <f t="shared" si="244"/>
        <v>179469.87000000002</v>
      </c>
      <c r="BO68" s="87">
        <f t="shared" si="245"/>
        <v>233662.89</v>
      </c>
      <c r="BP68" s="90">
        <f t="shared" si="246"/>
        <v>3.8247608044376809E-3</v>
      </c>
      <c r="BQ68" s="85">
        <f t="shared" si="247"/>
        <v>39.591666638426794</v>
      </c>
      <c r="BR68" s="104">
        <f t="shared" si="248"/>
        <v>0</v>
      </c>
      <c r="BS68" s="104">
        <f t="shared" si="249"/>
        <v>0</v>
      </c>
      <c r="BT68" s="104">
        <f t="shared" si="250"/>
        <v>490340.42</v>
      </c>
      <c r="BU68" s="104">
        <f t="shared" si="251"/>
        <v>116926.56</v>
      </c>
      <c r="BV68" s="87">
        <f t="shared" si="252"/>
        <v>607266.98</v>
      </c>
      <c r="BW68" s="90">
        <f t="shared" si="253"/>
        <v>9.9401789600960626E-3</v>
      </c>
      <c r="BX68" s="85">
        <f t="shared" si="254"/>
        <v>102.89486632936959</v>
      </c>
      <c r="BY68" s="104">
        <v>7700827.5699999975</v>
      </c>
      <c r="BZ68" s="90">
        <v>0.12605263699113309</v>
      </c>
      <c r="CA68" s="85">
        <v>1304.8225072943596</v>
      </c>
      <c r="CB68" s="104">
        <v>2379861.9000000004</v>
      </c>
      <c r="CC68" s="90">
        <f t="shared" si="255"/>
        <v>3.8955276617072522E-2</v>
      </c>
      <c r="CD68" s="85">
        <f t="shared" si="256"/>
        <v>403.24203381329835</v>
      </c>
      <c r="CE68" s="106">
        <f t="shared" si="257"/>
        <v>1227858.8000000003</v>
      </c>
      <c r="CF68" s="107">
        <f t="shared" si="258"/>
        <v>2.0098468403022346E-2</v>
      </c>
      <c r="CG68" s="108">
        <f t="shared" si="259"/>
        <v>208.04748365758365</v>
      </c>
    </row>
    <row r="69" spans="1:85" x14ac:dyDescent="0.2">
      <c r="A69" s="56" t="s">
        <v>152</v>
      </c>
      <c r="B69" s="101" t="s">
        <v>153</v>
      </c>
      <c r="C69" s="102">
        <f t="shared" si="183"/>
        <v>5781.4700000000021</v>
      </c>
      <c r="D69" s="102">
        <f t="shared" si="184"/>
        <v>60189717.579999998</v>
      </c>
      <c r="E69" s="103">
        <f t="shared" si="185"/>
        <v>31980833.019999996</v>
      </c>
      <c r="F69" s="103">
        <f t="shared" si="186"/>
        <v>1397805.6400000001</v>
      </c>
      <c r="G69" s="103">
        <f t="shared" si="187"/>
        <v>69580</v>
      </c>
      <c r="H69" s="103">
        <f t="shared" si="260"/>
        <v>33448218.659999996</v>
      </c>
      <c r="I69" s="90">
        <f t="shared" si="188"/>
        <v>0.55571316837536155</v>
      </c>
      <c r="J69" s="85">
        <f t="shared" si="189"/>
        <v>5785.4176636737684</v>
      </c>
      <c r="K69" s="103">
        <f t="shared" si="190"/>
        <v>0</v>
      </c>
      <c r="L69" s="103">
        <f t="shared" si="191"/>
        <v>0</v>
      </c>
      <c r="M69" s="103">
        <f t="shared" si="192"/>
        <v>0</v>
      </c>
      <c r="N69" s="103">
        <f t="shared" si="193"/>
        <v>0</v>
      </c>
      <c r="O69" s="103">
        <f t="shared" si="194"/>
        <v>0</v>
      </c>
      <c r="P69" s="103">
        <f t="shared" si="195"/>
        <v>0</v>
      </c>
      <c r="Q69" s="103"/>
      <c r="R69" s="88">
        <f t="shared" si="196"/>
        <v>0</v>
      </c>
      <c r="S69" s="89">
        <f t="shared" si="197"/>
        <v>0</v>
      </c>
      <c r="T69" s="104">
        <f t="shared" si="198"/>
        <v>7119969.6100000003</v>
      </c>
      <c r="U69" s="104">
        <f t="shared" si="199"/>
        <v>353882.94</v>
      </c>
      <c r="V69" s="104">
        <f t="shared" si="200"/>
        <v>1112516.9100000001</v>
      </c>
      <c r="W69" s="103">
        <f t="shared" si="201"/>
        <v>0</v>
      </c>
      <c r="X69" s="103">
        <f t="shared" si="202"/>
        <v>0</v>
      </c>
      <c r="Y69" s="103">
        <f t="shared" si="203"/>
        <v>221052.87999999995</v>
      </c>
      <c r="Z69" s="105">
        <f t="shared" si="204"/>
        <v>8807422.3400000017</v>
      </c>
      <c r="AA69" s="90">
        <f t="shared" si="205"/>
        <v>0.14632769007918647</v>
      </c>
      <c r="AB69" s="85">
        <f t="shared" si="206"/>
        <v>1523.3880552869769</v>
      </c>
      <c r="AC69" s="104">
        <f t="shared" si="207"/>
        <v>1804171.0799999998</v>
      </c>
      <c r="AD69" s="104">
        <f t="shared" si="208"/>
        <v>132423.79</v>
      </c>
      <c r="AE69" s="104">
        <f t="shared" si="209"/>
        <v>27628.63</v>
      </c>
      <c r="AF69" s="104">
        <f t="shared" si="210"/>
        <v>0</v>
      </c>
      <c r="AG69" s="86">
        <f t="shared" si="211"/>
        <v>1964223.4999999998</v>
      </c>
      <c r="AH69" s="90">
        <f t="shared" si="212"/>
        <v>3.2633871348362618E-2</v>
      </c>
      <c r="AI69" s="86">
        <f t="shared" si="213"/>
        <v>339.7446497171133</v>
      </c>
      <c r="AJ69" s="104">
        <f t="shared" si="214"/>
        <v>0</v>
      </c>
      <c r="AK69" s="104">
        <f t="shared" si="215"/>
        <v>0</v>
      </c>
      <c r="AL69" s="86">
        <f t="shared" si="216"/>
        <v>0</v>
      </c>
      <c r="AM69" s="90">
        <f t="shared" si="217"/>
        <v>0</v>
      </c>
      <c r="AN69" s="91">
        <f t="shared" si="218"/>
        <v>0</v>
      </c>
      <c r="AO69" s="104">
        <f t="shared" si="219"/>
        <v>730268.08</v>
      </c>
      <c r="AP69" s="104">
        <f t="shared" si="220"/>
        <v>142441.17000000001</v>
      </c>
      <c r="AQ69" s="104">
        <f t="shared" si="221"/>
        <v>0</v>
      </c>
      <c r="AR69" s="104">
        <f t="shared" si="222"/>
        <v>0</v>
      </c>
      <c r="AS69" s="104">
        <f t="shared" si="223"/>
        <v>1015766.73</v>
      </c>
      <c r="AT69" s="104">
        <f t="shared" si="224"/>
        <v>0</v>
      </c>
      <c r="AU69" s="104">
        <f t="shared" si="225"/>
        <v>0</v>
      </c>
      <c r="AV69" s="104">
        <f t="shared" si="226"/>
        <v>202609.28</v>
      </c>
      <c r="AW69" s="104">
        <f t="shared" si="227"/>
        <v>0</v>
      </c>
      <c r="AX69" s="104">
        <f t="shared" si="228"/>
        <v>0</v>
      </c>
      <c r="AY69" s="104">
        <f t="shared" si="229"/>
        <v>0</v>
      </c>
      <c r="AZ69" s="104">
        <f t="shared" si="230"/>
        <v>23332.350000000002</v>
      </c>
      <c r="BA69" s="104">
        <f t="shared" si="231"/>
        <v>164585.53999999998</v>
      </c>
      <c r="BB69" s="104">
        <f t="shared" si="232"/>
        <v>0</v>
      </c>
      <c r="BC69" s="104">
        <f t="shared" si="233"/>
        <v>0</v>
      </c>
      <c r="BD69" s="104">
        <f t="shared" si="234"/>
        <v>0</v>
      </c>
      <c r="BE69" s="86">
        <f t="shared" si="235"/>
        <v>2279003.15</v>
      </c>
      <c r="BF69" s="90">
        <f t="shared" si="236"/>
        <v>3.7863662459803153E-2</v>
      </c>
      <c r="BG69" s="85">
        <f t="shared" si="237"/>
        <v>394.19094970656238</v>
      </c>
      <c r="BH69" s="104">
        <f t="shared" si="238"/>
        <v>0</v>
      </c>
      <c r="BI69" s="104">
        <f t="shared" si="239"/>
        <v>3089.17</v>
      </c>
      <c r="BJ69" s="104">
        <f t="shared" si="240"/>
        <v>53189.26</v>
      </c>
      <c r="BK69" s="104">
        <f t="shared" si="241"/>
        <v>0</v>
      </c>
      <c r="BL69" s="104">
        <f t="shared" si="242"/>
        <v>205188.64</v>
      </c>
      <c r="BM69" s="104">
        <f t="shared" si="243"/>
        <v>0</v>
      </c>
      <c r="BN69" s="104">
        <f t="shared" si="244"/>
        <v>112276.03</v>
      </c>
      <c r="BO69" s="87">
        <f t="shared" si="245"/>
        <v>373743.1</v>
      </c>
      <c r="BP69" s="90">
        <f t="shared" si="246"/>
        <v>6.2094177382249144E-3</v>
      </c>
      <c r="BQ69" s="85">
        <f t="shared" si="247"/>
        <v>64.644995130996065</v>
      </c>
      <c r="BR69" s="104">
        <f t="shared" si="248"/>
        <v>0</v>
      </c>
      <c r="BS69" s="104">
        <f t="shared" si="249"/>
        <v>0</v>
      </c>
      <c r="BT69" s="104">
        <f t="shared" si="250"/>
        <v>0</v>
      </c>
      <c r="BU69" s="104">
        <f t="shared" si="251"/>
        <v>135083.62</v>
      </c>
      <c r="BV69" s="87">
        <f t="shared" si="252"/>
        <v>135083.62</v>
      </c>
      <c r="BW69" s="90">
        <f t="shared" si="253"/>
        <v>2.2442972891583385E-3</v>
      </c>
      <c r="BX69" s="85">
        <f t="shared" si="254"/>
        <v>23.364926221185954</v>
      </c>
      <c r="BY69" s="104">
        <v>8938529.4000000022</v>
      </c>
      <c r="BZ69" s="90">
        <v>0.14850592026984558</v>
      </c>
      <c r="CA69" s="85">
        <v>1546.0651702767634</v>
      </c>
      <c r="CB69" s="104">
        <v>2221889.08</v>
      </c>
      <c r="CC69" s="90">
        <f t="shared" si="255"/>
        <v>3.6914761679132636E-2</v>
      </c>
      <c r="CD69" s="85">
        <f t="shared" si="256"/>
        <v>384.31213514901907</v>
      </c>
      <c r="CE69" s="106">
        <f t="shared" si="257"/>
        <v>2021604.7299999997</v>
      </c>
      <c r="CF69" s="107">
        <f t="shared" si="258"/>
        <v>3.3587210760924788E-2</v>
      </c>
      <c r="CG69" s="108">
        <f t="shared" si="259"/>
        <v>349.66967397564963</v>
      </c>
    </row>
    <row r="70" spans="1:85" x14ac:dyDescent="0.2">
      <c r="A70" s="56" t="s">
        <v>154</v>
      </c>
      <c r="B70" s="101" t="s">
        <v>155</v>
      </c>
      <c r="C70" s="102">
        <f t="shared" si="183"/>
        <v>5626.7999999999993</v>
      </c>
      <c r="D70" s="102">
        <f t="shared" si="184"/>
        <v>59374151.329999998</v>
      </c>
      <c r="E70" s="103">
        <f t="shared" si="185"/>
        <v>34708717.06000001</v>
      </c>
      <c r="F70" s="103">
        <f t="shared" si="186"/>
        <v>84000</v>
      </c>
      <c r="G70" s="103">
        <f t="shared" si="187"/>
        <v>0</v>
      </c>
      <c r="H70" s="103">
        <f t="shared" si="260"/>
        <v>34792717.06000001</v>
      </c>
      <c r="I70" s="90">
        <f t="shared" si="188"/>
        <v>0.58599097891307927</v>
      </c>
      <c r="J70" s="85">
        <f t="shared" si="189"/>
        <v>6183.3932359422788</v>
      </c>
      <c r="K70" s="103">
        <f t="shared" si="190"/>
        <v>0</v>
      </c>
      <c r="L70" s="103">
        <f t="shared" si="191"/>
        <v>0</v>
      </c>
      <c r="M70" s="103">
        <f t="shared" si="192"/>
        <v>0</v>
      </c>
      <c r="N70" s="103">
        <f t="shared" si="193"/>
        <v>0</v>
      </c>
      <c r="O70" s="103">
        <f t="shared" si="194"/>
        <v>0</v>
      </c>
      <c r="P70" s="103">
        <f t="shared" si="195"/>
        <v>0</v>
      </c>
      <c r="Q70" s="103"/>
      <c r="R70" s="88">
        <f t="shared" si="196"/>
        <v>0</v>
      </c>
      <c r="S70" s="89">
        <f t="shared" si="197"/>
        <v>0</v>
      </c>
      <c r="T70" s="104">
        <f t="shared" si="198"/>
        <v>6549186.6300000008</v>
      </c>
      <c r="U70" s="104">
        <f t="shared" si="199"/>
        <v>107018.40000000001</v>
      </c>
      <c r="V70" s="104">
        <f t="shared" si="200"/>
        <v>1204832.0300000003</v>
      </c>
      <c r="W70" s="103">
        <f t="shared" si="201"/>
        <v>0</v>
      </c>
      <c r="X70" s="103">
        <f t="shared" si="202"/>
        <v>0</v>
      </c>
      <c r="Y70" s="103">
        <f t="shared" si="203"/>
        <v>13227.29</v>
      </c>
      <c r="Z70" s="105">
        <f t="shared" si="204"/>
        <v>7874264.3500000015</v>
      </c>
      <c r="AA70" s="90">
        <f t="shared" si="205"/>
        <v>0.13262108465744704</v>
      </c>
      <c r="AB70" s="85">
        <f t="shared" si="206"/>
        <v>1399.421402928841</v>
      </c>
      <c r="AC70" s="104">
        <f t="shared" si="207"/>
        <v>1309378.4799999995</v>
      </c>
      <c r="AD70" s="104">
        <f t="shared" si="208"/>
        <v>0</v>
      </c>
      <c r="AE70" s="104">
        <f t="shared" si="209"/>
        <v>27218.829999999998</v>
      </c>
      <c r="AF70" s="104">
        <f t="shared" si="210"/>
        <v>0</v>
      </c>
      <c r="AG70" s="86">
        <f t="shared" si="211"/>
        <v>1336597.3099999996</v>
      </c>
      <c r="AH70" s="90">
        <f t="shared" si="212"/>
        <v>2.2511434354172515E-2</v>
      </c>
      <c r="AI70" s="86">
        <f t="shared" si="213"/>
        <v>237.54128634392546</v>
      </c>
      <c r="AJ70" s="104">
        <f t="shared" si="214"/>
        <v>0</v>
      </c>
      <c r="AK70" s="104">
        <f t="shared" si="215"/>
        <v>0</v>
      </c>
      <c r="AL70" s="86">
        <f t="shared" si="216"/>
        <v>0</v>
      </c>
      <c r="AM70" s="90">
        <f t="shared" si="217"/>
        <v>0</v>
      </c>
      <c r="AN70" s="91">
        <f t="shared" si="218"/>
        <v>0</v>
      </c>
      <c r="AO70" s="104">
        <f t="shared" si="219"/>
        <v>728543.54</v>
      </c>
      <c r="AP70" s="104">
        <f t="shared" si="220"/>
        <v>127548.54</v>
      </c>
      <c r="AQ70" s="104">
        <f t="shared" si="221"/>
        <v>0</v>
      </c>
      <c r="AR70" s="104">
        <f t="shared" si="222"/>
        <v>0</v>
      </c>
      <c r="AS70" s="104">
        <f t="shared" si="223"/>
        <v>1049373.82</v>
      </c>
      <c r="AT70" s="104">
        <f t="shared" si="224"/>
        <v>0</v>
      </c>
      <c r="AU70" s="104">
        <f t="shared" si="225"/>
        <v>0</v>
      </c>
      <c r="AV70" s="104">
        <f t="shared" si="226"/>
        <v>147795.56</v>
      </c>
      <c r="AW70" s="104">
        <f t="shared" si="227"/>
        <v>0</v>
      </c>
      <c r="AX70" s="104">
        <f t="shared" si="228"/>
        <v>0</v>
      </c>
      <c r="AY70" s="104">
        <f t="shared" si="229"/>
        <v>0</v>
      </c>
      <c r="AZ70" s="104">
        <f t="shared" si="230"/>
        <v>32682.979999999996</v>
      </c>
      <c r="BA70" s="104">
        <f t="shared" si="231"/>
        <v>279803.56</v>
      </c>
      <c r="BB70" s="104">
        <f t="shared" si="232"/>
        <v>0</v>
      </c>
      <c r="BC70" s="104">
        <f t="shared" si="233"/>
        <v>0</v>
      </c>
      <c r="BD70" s="104">
        <f t="shared" si="234"/>
        <v>0</v>
      </c>
      <c r="BE70" s="86">
        <f t="shared" si="235"/>
        <v>2365748</v>
      </c>
      <c r="BF70" s="90">
        <f t="shared" si="236"/>
        <v>3.9844746358583448E-2</v>
      </c>
      <c r="BG70" s="85">
        <f t="shared" si="237"/>
        <v>420.44288050046214</v>
      </c>
      <c r="BH70" s="104">
        <f t="shared" si="238"/>
        <v>33078.720000000001</v>
      </c>
      <c r="BI70" s="104">
        <f t="shared" si="239"/>
        <v>90554.469999999987</v>
      </c>
      <c r="BJ70" s="104">
        <f t="shared" si="240"/>
        <v>58124.74</v>
      </c>
      <c r="BK70" s="104">
        <f t="shared" si="241"/>
        <v>0</v>
      </c>
      <c r="BL70" s="104">
        <f t="shared" si="242"/>
        <v>0</v>
      </c>
      <c r="BM70" s="104">
        <f t="shared" si="243"/>
        <v>0</v>
      </c>
      <c r="BN70" s="104">
        <f t="shared" si="244"/>
        <v>90536.049999999988</v>
      </c>
      <c r="BO70" s="87">
        <f t="shared" si="245"/>
        <v>272293.98</v>
      </c>
      <c r="BP70" s="90">
        <f t="shared" si="246"/>
        <v>4.5860694241606432E-3</v>
      </c>
      <c r="BQ70" s="85">
        <f t="shared" si="247"/>
        <v>48.392333120068251</v>
      </c>
      <c r="BR70" s="104">
        <f t="shared" si="248"/>
        <v>0</v>
      </c>
      <c r="BS70" s="104">
        <f t="shared" si="249"/>
        <v>32405.619999999995</v>
      </c>
      <c r="BT70" s="104">
        <f t="shared" si="250"/>
        <v>0</v>
      </c>
      <c r="BU70" s="104">
        <f t="shared" si="251"/>
        <v>373818.43999999994</v>
      </c>
      <c r="BV70" s="87">
        <f t="shared" si="252"/>
        <v>406224.05999999994</v>
      </c>
      <c r="BW70" s="90">
        <f t="shared" si="253"/>
        <v>6.8417661709759374E-3</v>
      </c>
      <c r="BX70" s="85">
        <f t="shared" si="254"/>
        <v>72.194508423971001</v>
      </c>
      <c r="BY70" s="104">
        <v>8327674.0100000007</v>
      </c>
      <c r="BZ70" s="90">
        <v>0.14025756702971642</v>
      </c>
      <c r="CA70" s="85">
        <v>1480.0017789862802</v>
      </c>
      <c r="CB70" s="104">
        <v>2242435.94</v>
      </c>
      <c r="CC70" s="90">
        <f t="shared" si="255"/>
        <v>3.7767881978415137E-2</v>
      </c>
      <c r="CD70" s="85">
        <f t="shared" si="256"/>
        <v>398.52774934243268</v>
      </c>
      <c r="CE70" s="106">
        <f t="shared" si="257"/>
        <v>1756196.62</v>
      </c>
      <c r="CF70" s="107">
        <f t="shared" si="258"/>
        <v>2.9578471113449769E-2</v>
      </c>
      <c r="CG70" s="108">
        <f t="shared" si="259"/>
        <v>312.11285633041877</v>
      </c>
    </row>
    <row r="71" spans="1:85" x14ac:dyDescent="0.2">
      <c r="A71" s="56" t="s">
        <v>156</v>
      </c>
      <c r="B71" s="101" t="s">
        <v>157</v>
      </c>
      <c r="C71" s="102">
        <f t="shared" si="183"/>
        <v>5660.2500000000009</v>
      </c>
      <c r="D71" s="102">
        <f t="shared" si="184"/>
        <v>57543208.729999997</v>
      </c>
      <c r="E71" s="103">
        <f t="shared" si="185"/>
        <v>29817236.910000004</v>
      </c>
      <c r="F71" s="103">
        <f t="shared" si="186"/>
        <v>716226.22000000009</v>
      </c>
      <c r="G71" s="103">
        <f t="shared" si="187"/>
        <v>0</v>
      </c>
      <c r="H71" s="103">
        <f t="shared" si="260"/>
        <v>30533463.130000003</v>
      </c>
      <c r="I71" s="90">
        <f t="shared" si="188"/>
        <v>0.53061801390441865</v>
      </c>
      <c r="J71" s="85">
        <f t="shared" si="189"/>
        <v>5394.3665262135064</v>
      </c>
      <c r="K71" s="103">
        <f t="shared" si="190"/>
        <v>0</v>
      </c>
      <c r="L71" s="103">
        <f t="shared" si="191"/>
        <v>0</v>
      </c>
      <c r="M71" s="103">
        <f t="shared" si="192"/>
        <v>0</v>
      </c>
      <c r="N71" s="103">
        <f t="shared" si="193"/>
        <v>0</v>
      </c>
      <c r="O71" s="103">
        <f t="shared" si="194"/>
        <v>0</v>
      </c>
      <c r="P71" s="103">
        <f t="shared" si="195"/>
        <v>0</v>
      </c>
      <c r="Q71" s="103"/>
      <c r="R71" s="88">
        <f t="shared" si="196"/>
        <v>0</v>
      </c>
      <c r="S71" s="89">
        <f t="shared" si="197"/>
        <v>0</v>
      </c>
      <c r="T71" s="104">
        <f t="shared" si="198"/>
        <v>6087199.9900000021</v>
      </c>
      <c r="U71" s="104">
        <f t="shared" si="199"/>
        <v>92269.249999999985</v>
      </c>
      <c r="V71" s="104">
        <f t="shared" si="200"/>
        <v>1063571</v>
      </c>
      <c r="W71" s="103">
        <f t="shared" si="201"/>
        <v>0</v>
      </c>
      <c r="X71" s="103">
        <f t="shared" si="202"/>
        <v>0</v>
      </c>
      <c r="Y71" s="103">
        <f t="shared" si="203"/>
        <v>19159.25</v>
      </c>
      <c r="Z71" s="105">
        <f t="shared" si="204"/>
        <v>7262199.4900000021</v>
      </c>
      <c r="AA71" s="90">
        <f t="shared" si="205"/>
        <v>0.12620428457639823</v>
      </c>
      <c r="AB71" s="85">
        <f t="shared" si="206"/>
        <v>1283.0174444591671</v>
      </c>
      <c r="AC71" s="104">
        <f t="shared" si="207"/>
        <v>2255691.6799999997</v>
      </c>
      <c r="AD71" s="104">
        <f t="shared" si="208"/>
        <v>213343.99</v>
      </c>
      <c r="AE71" s="104">
        <f t="shared" si="209"/>
        <v>44247</v>
      </c>
      <c r="AF71" s="104">
        <f t="shared" si="210"/>
        <v>0</v>
      </c>
      <c r="AG71" s="86">
        <f t="shared" si="211"/>
        <v>2513282.67</v>
      </c>
      <c r="AH71" s="90">
        <f t="shared" si="212"/>
        <v>4.3676442893420139E-2</v>
      </c>
      <c r="AI71" s="86">
        <f t="shared" si="213"/>
        <v>444.02326222339997</v>
      </c>
      <c r="AJ71" s="104">
        <f t="shared" si="214"/>
        <v>0</v>
      </c>
      <c r="AK71" s="104">
        <f t="shared" si="215"/>
        <v>0</v>
      </c>
      <c r="AL71" s="86">
        <f t="shared" si="216"/>
        <v>0</v>
      </c>
      <c r="AM71" s="90">
        <f t="shared" si="217"/>
        <v>0</v>
      </c>
      <c r="AN71" s="91">
        <f t="shared" si="218"/>
        <v>0</v>
      </c>
      <c r="AO71" s="104">
        <f t="shared" si="219"/>
        <v>1012158.8</v>
      </c>
      <c r="AP71" s="104">
        <f t="shared" si="220"/>
        <v>156853</v>
      </c>
      <c r="AQ71" s="104">
        <f t="shared" si="221"/>
        <v>0</v>
      </c>
      <c r="AR71" s="104">
        <f t="shared" si="222"/>
        <v>0</v>
      </c>
      <c r="AS71" s="104">
        <f t="shared" si="223"/>
        <v>1193968.3299999998</v>
      </c>
      <c r="AT71" s="104">
        <f t="shared" si="224"/>
        <v>0</v>
      </c>
      <c r="AU71" s="104">
        <f t="shared" si="225"/>
        <v>0</v>
      </c>
      <c r="AV71" s="104">
        <f t="shared" si="226"/>
        <v>215001.38000000003</v>
      </c>
      <c r="AW71" s="104">
        <f t="shared" si="227"/>
        <v>0</v>
      </c>
      <c r="AX71" s="104">
        <f t="shared" si="228"/>
        <v>0</v>
      </c>
      <c r="AY71" s="104">
        <f t="shared" si="229"/>
        <v>0</v>
      </c>
      <c r="AZ71" s="104">
        <f t="shared" si="230"/>
        <v>0</v>
      </c>
      <c r="BA71" s="104">
        <f t="shared" si="231"/>
        <v>125089.84</v>
      </c>
      <c r="BB71" s="104">
        <f t="shared" si="232"/>
        <v>0</v>
      </c>
      <c r="BC71" s="104">
        <f t="shared" si="233"/>
        <v>57585.009999999995</v>
      </c>
      <c r="BD71" s="104">
        <f t="shared" si="234"/>
        <v>0</v>
      </c>
      <c r="BE71" s="86">
        <f t="shared" si="235"/>
        <v>2760656.3599999994</v>
      </c>
      <c r="BF71" s="90">
        <f t="shared" si="236"/>
        <v>4.7975363573368804E-2</v>
      </c>
      <c r="BG71" s="85">
        <f t="shared" si="237"/>
        <v>487.72693078927591</v>
      </c>
      <c r="BH71" s="104">
        <f t="shared" si="238"/>
        <v>0</v>
      </c>
      <c r="BI71" s="104">
        <f t="shared" si="239"/>
        <v>2119.38</v>
      </c>
      <c r="BJ71" s="104">
        <f t="shared" si="240"/>
        <v>36614.639999999999</v>
      </c>
      <c r="BK71" s="104">
        <f t="shared" si="241"/>
        <v>0</v>
      </c>
      <c r="BL71" s="104">
        <f t="shared" si="242"/>
        <v>0</v>
      </c>
      <c r="BM71" s="104">
        <f t="shared" si="243"/>
        <v>0</v>
      </c>
      <c r="BN71" s="104">
        <f t="shared" si="244"/>
        <v>418908.09</v>
      </c>
      <c r="BO71" s="87">
        <f t="shared" si="245"/>
        <v>457642.11000000004</v>
      </c>
      <c r="BP71" s="90">
        <f t="shared" si="246"/>
        <v>7.9530168737602831E-3</v>
      </c>
      <c r="BQ71" s="85">
        <f t="shared" si="247"/>
        <v>80.851925268318539</v>
      </c>
      <c r="BR71" s="104">
        <f t="shared" si="248"/>
        <v>0</v>
      </c>
      <c r="BS71" s="104">
        <f t="shared" si="249"/>
        <v>0</v>
      </c>
      <c r="BT71" s="104">
        <f t="shared" si="250"/>
        <v>0</v>
      </c>
      <c r="BU71" s="104">
        <f t="shared" si="251"/>
        <v>0</v>
      </c>
      <c r="BV71" s="87">
        <f t="shared" si="252"/>
        <v>0</v>
      </c>
      <c r="BW71" s="90">
        <f t="shared" si="253"/>
        <v>0</v>
      </c>
      <c r="BX71" s="85">
        <f t="shared" si="254"/>
        <v>0</v>
      </c>
      <c r="BY71" s="104">
        <v>9230016.6799999997</v>
      </c>
      <c r="BZ71" s="90">
        <v>0.16040149452402636</v>
      </c>
      <c r="CA71" s="85">
        <v>1630.6729702751643</v>
      </c>
      <c r="CB71" s="104">
        <v>1964256.3699999999</v>
      </c>
      <c r="CC71" s="90">
        <f t="shared" si="255"/>
        <v>3.4135329143992282E-2</v>
      </c>
      <c r="CD71" s="85">
        <f t="shared" si="256"/>
        <v>347.02643346141946</v>
      </c>
      <c r="CE71" s="106">
        <f t="shared" si="257"/>
        <v>2821691.92</v>
      </c>
      <c r="CF71" s="107">
        <f t="shared" si="258"/>
        <v>4.90360545106154E-2</v>
      </c>
      <c r="CG71" s="108">
        <f t="shared" si="259"/>
        <v>498.5101223444193</v>
      </c>
    </row>
    <row r="72" spans="1:85" x14ac:dyDescent="0.2">
      <c r="A72" s="56" t="s">
        <v>158</v>
      </c>
      <c r="B72" s="101" t="s">
        <v>159</v>
      </c>
      <c r="C72" s="102">
        <f t="shared" si="183"/>
        <v>5373.1699999999992</v>
      </c>
      <c r="D72" s="102">
        <f t="shared" si="184"/>
        <v>62200655.280000001</v>
      </c>
      <c r="E72" s="103">
        <f t="shared" si="185"/>
        <v>28636131.710000001</v>
      </c>
      <c r="F72" s="103">
        <f t="shared" si="186"/>
        <v>1001019.8800000001</v>
      </c>
      <c r="G72" s="103">
        <f t="shared" si="187"/>
        <v>332165.46999999997</v>
      </c>
      <c r="H72" s="103">
        <f t="shared" si="260"/>
        <v>29969317.059999999</v>
      </c>
      <c r="I72" s="90">
        <f t="shared" si="188"/>
        <v>0.48181674172227462</v>
      </c>
      <c r="J72" s="85">
        <f t="shared" si="189"/>
        <v>5577.58586830493</v>
      </c>
      <c r="K72" s="103">
        <f t="shared" si="190"/>
        <v>0</v>
      </c>
      <c r="L72" s="103">
        <f t="shared" si="191"/>
        <v>0</v>
      </c>
      <c r="M72" s="103">
        <f t="shared" si="192"/>
        <v>0</v>
      </c>
      <c r="N72" s="103">
        <f t="shared" si="193"/>
        <v>0</v>
      </c>
      <c r="O72" s="103">
        <f t="shared" si="194"/>
        <v>0</v>
      </c>
      <c r="P72" s="103">
        <f t="shared" si="195"/>
        <v>0</v>
      </c>
      <c r="Q72" s="103"/>
      <c r="R72" s="88">
        <f t="shared" si="196"/>
        <v>0</v>
      </c>
      <c r="S72" s="89">
        <f t="shared" si="197"/>
        <v>0</v>
      </c>
      <c r="T72" s="104">
        <f t="shared" si="198"/>
        <v>6524084.3899999997</v>
      </c>
      <c r="U72" s="104">
        <f t="shared" si="199"/>
        <v>474473.93</v>
      </c>
      <c r="V72" s="104">
        <f t="shared" si="200"/>
        <v>1052585.3700000001</v>
      </c>
      <c r="W72" s="103">
        <f t="shared" si="201"/>
        <v>0</v>
      </c>
      <c r="X72" s="103">
        <f t="shared" si="202"/>
        <v>0</v>
      </c>
      <c r="Y72" s="103">
        <f t="shared" si="203"/>
        <v>11145.33</v>
      </c>
      <c r="Z72" s="105">
        <f t="shared" si="204"/>
        <v>8062289.0199999996</v>
      </c>
      <c r="AA72" s="90">
        <f t="shared" si="205"/>
        <v>0.1296174290078958</v>
      </c>
      <c r="AB72" s="85">
        <f t="shared" si="206"/>
        <v>1500.4716061468371</v>
      </c>
      <c r="AC72" s="104">
        <f t="shared" si="207"/>
        <v>2029038.54</v>
      </c>
      <c r="AD72" s="104">
        <f t="shared" si="208"/>
        <v>629596.40000000014</v>
      </c>
      <c r="AE72" s="104">
        <f t="shared" si="209"/>
        <v>58610.32</v>
      </c>
      <c r="AF72" s="104">
        <f t="shared" si="210"/>
        <v>0</v>
      </c>
      <c r="AG72" s="86">
        <f t="shared" si="211"/>
        <v>2717245.2600000002</v>
      </c>
      <c r="AH72" s="90">
        <f t="shared" si="212"/>
        <v>4.3685154887326459E-2</v>
      </c>
      <c r="AI72" s="86">
        <f t="shared" si="213"/>
        <v>505.70617717287945</v>
      </c>
      <c r="AJ72" s="104">
        <f t="shared" si="214"/>
        <v>2237869.86</v>
      </c>
      <c r="AK72" s="104">
        <f t="shared" si="215"/>
        <v>21215</v>
      </c>
      <c r="AL72" s="86">
        <f t="shared" si="216"/>
        <v>2259084.86</v>
      </c>
      <c r="AM72" s="90">
        <f t="shared" si="217"/>
        <v>3.6319309657279225E-2</v>
      </c>
      <c r="AN72" s="91">
        <f t="shared" si="218"/>
        <v>420.438002147708</v>
      </c>
      <c r="AO72" s="104">
        <f t="shared" si="219"/>
        <v>1421507.6600000001</v>
      </c>
      <c r="AP72" s="104">
        <f t="shared" si="220"/>
        <v>331530.06000000006</v>
      </c>
      <c r="AQ72" s="104">
        <f t="shared" si="221"/>
        <v>0</v>
      </c>
      <c r="AR72" s="104">
        <f t="shared" si="222"/>
        <v>0</v>
      </c>
      <c r="AS72" s="104">
        <f t="shared" si="223"/>
        <v>1551905.2899999993</v>
      </c>
      <c r="AT72" s="104">
        <f t="shared" si="224"/>
        <v>0</v>
      </c>
      <c r="AU72" s="104">
        <f t="shared" si="225"/>
        <v>0</v>
      </c>
      <c r="AV72" s="104">
        <f t="shared" si="226"/>
        <v>731837.99</v>
      </c>
      <c r="AW72" s="104">
        <f t="shared" si="227"/>
        <v>0</v>
      </c>
      <c r="AX72" s="104">
        <f t="shared" si="228"/>
        <v>0</v>
      </c>
      <c r="AY72" s="104">
        <f t="shared" si="229"/>
        <v>0</v>
      </c>
      <c r="AZ72" s="104">
        <f t="shared" si="230"/>
        <v>32382.570000000007</v>
      </c>
      <c r="BA72" s="104">
        <f t="shared" si="231"/>
        <v>202398.51</v>
      </c>
      <c r="BB72" s="104">
        <f t="shared" si="232"/>
        <v>0</v>
      </c>
      <c r="BC72" s="104">
        <f t="shared" si="233"/>
        <v>8643.11</v>
      </c>
      <c r="BD72" s="104">
        <f t="shared" si="234"/>
        <v>0</v>
      </c>
      <c r="BE72" s="86">
        <f t="shared" si="235"/>
        <v>4280205.1900000004</v>
      </c>
      <c r="BF72" s="90">
        <f t="shared" si="236"/>
        <v>6.8812863316831605E-2</v>
      </c>
      <c r="BG72" s="85">
        <f t="shared" si="237"/>
        <v>796.5884552322002</v>
      </c>
      <c r="BH72" s="104">
        <f t="shared" si="238"/>
        <v>0</v>
      </c>
      <c r="BI72" s="104">
        <f t="shared" si="239"/>
        <v>19544.36</v>
      </c>
      <c r="BJ72" s="104">
        <f t="shared" si="240"/>
        <v>43617.2</v>
      </c>
      <c r="BK72" s="104">
        <f t="shared" si="241"/>
        <v>0</v>
      </c>
      <c r="BL72" s="104">
        <f t="shared" si="242"/>
        <v>0</v>
      </c>
      <c r="BM72" s="104">
        <f t="shared" si="243"/>
        <v>0</v>
      </c>
      <c r="BN72" s="104">
        <f t="shared" si="244"/>
        <v>1076424.67</v>
      </c>
      <c r="BO72" s="87">
        <f t="shared" si="245"/>
        <v>1139586.23</v>
      </c>
      <c r="BP72" s="90">
        <f t="shared" si="246"/>
        <v>1.8321129011745676E-2</v>
      </c>
      <c r="BQ72" s="85">
        <f t="shared" si="247"/>
        <v>212.08825144188629</v>
      </c>
      <c r="BR72" s="104">
        <f t="shared" si="248"/>
        <v>0</v>
      </c>
      <c r="BS72" s="104">
        <f t="shared" si="249"/>
        <v>0</v>
      </c>
      <c r="BT72" s="104">
        <f t="shared" si="250"/>
        <v>0</v>
      </c>
      <c r="BU72" s="104">
        <f t="shared" si="251"/>
        <v>350137.77999999997</v>
      </c>
      <c r="BV72" s="87">
        <f t="shared" si="252"/>
        <v>350137.77999999997</v>
      </c>
      <c r="BW72" s="90">
        <f t="shared" si="253"/>
        <v>5.6291654553128683E-3</v>
      </c>
      <c r="BX72" s="85">
        <f t="shared" si="254"/>
        <v>65.164098660567234</v>
      </c>
      <c r="BY72" s="104">
        <v>9744631.5300000031</v>
      </c>
      <c r="BZ72" s="90">
        <v>0.15666445130093817</v>
      </c>
      <c r="CA72" s="85">
        <v>1813.5721613125966</v>
      </c>
      <c r="CB72" s="104">
        <v>2103572.13</v>
      </c>
      <c r="CC72" s="90">
        <f t="shared" si="255"/>
        <v>3.3819131334399018E-2</v>
      </c>
      <c r="CD72" s="85">
        <f t="shared" si="256"/>
        <v>391.49554732122755</v>
      </c>
      <c r="CE72" s="106">
        <f t="shared" si="257"/>
        <v>1574586.2200000004</v>
      </c>
      <c r="CF72" s="107">
        <f t="shared" si="258"/>
        <v>2.5314624305996545E-2</v>
      </c>
      <c r="CG72" s="108">
        <f t="shared" si="259"/>
        <v>293.04604544430953</v>
      </c>
    </row>
    <row r="73" spans="1:85" x14ac:dyDescent="0.2">
      <c r="A73" s="56" t="s">
        <v>160</v>
      </c>
      <c r="B73" s="101" t="s">
        <v>161</v>
      </c>
      <c r="C73" s="102">
        <f t="shared" si="183"/>
        <v>5430.7700000000013</v>
      </c>
      <c r="D73" s="102">
        <f t="shared" si="184"/>
        <v>59695353.030000001</v>
      </c>
      <c r="E73" s="103">
        <f t="shared" si="185"/>
        <v>34688114.149999984</v>
      </c>
      <c r="F73" s="103">
        <f t="shared" si="186"/>
        <v>730424.15</v>
      </c>
      <c r="G73" s="103">
        <f t="shared" si="187"/>
        <v>0</v>
      </c>
      <c r="H73" s="103">
        <f t="shared" si="260"/>
        <v>35418538.299999982</v>
      </c>
      <c r="I73" s="90">
        <f t="shared" si="188"/>
        <v>0.59332153178154978</v>
      </c>
      <c r="J73" s="85">
        <f t="shared" si="189"/>
        <v>6521.826241950952</v>
      </c>
      <c r="K73" s="103">
        <f t="shared" si="190"/>
        <v>0</v>
      </c>
      <c r="L73" s="103">
        <f t="shared" si="191"/>
        <v>0</v>
      </c>
      <c r="M73" s="103">
        <f t="shared" si="192"/>
        <v>0</v>
      </c>
      <c r="N73" s="103">
        <f t="shared" si="193"/>
        <v>0</v>
      </c>
      <c r="O73" s="103">
        <f t="shared" si="194"/>
        <v>0</v>
      </c>
      <c r="P73" s="103">
        <f t="shared" si="195"/>
        <v>0</v>
      </c>
      <c r="Q73" s="103"/>
      <c r="R73" s="88">
        <f t="shared" si="196"/>
        <v>0</v>
      </c>
      <c r="S73" s="89">
        <f t="shared" si="197"/>
        <v>0</v>
      </c>
      <c r="T73" s="104">
        <f t="shared" si="198"/>
        <v>6428908.8400000017</v>
      </c>
      <c r="U73" s="104">
        <f t="shared" si="199"/>
        <v>205230.05</v>
      </c>
      <c r="V73" s="104">
        <f t="shared" si="200"/>
        <v>1073768.9500000002</v>
      </c>
      <c r="W73" s="103">
        <f t="shared" si="201"/>
        <v>0</v>
      </c>
      <c r="X73" s="103">
        <f t="shared" si="202"/>
        <v>0</v>
      </c>
      <c r="Y73" s="103">
        <f t="shared" si="203"/>
        <v>0</v>
      </c>
      <c r="Z73" s="105">
        <f t="shared" si="204"/>
        <v>7707907.8400000017</v>
      </c>
      <c r="AA73" s="90">
        <f t="shared" si="205"/>
        <v>0.12912073467638896</v>
      </c>
      <c r="AB73" s="85">
        <f t="shared" si="206"/>
        <v>1419.3029423083651</v>
      </c>
      <c r="AC73" s="104">
        <f t="shared" si="207"/>
        <v>1909580.0799999998</v>
      </c>
      <c r="AD73" s="104">
        <f t="shared" si="208"/>
        <v>353564.94999999995</v>
      </c>
      <c r="AE73" s="104">
        <f t="shared" si="209"/>
        <v>21744</v>
      </c>
      <c r="AF73" s="104">
        <f t="shared" si="210"/>
        <v>0</v>
      </c>
      <c r="AG73" s="86">
        <f t="shared" si="211"/>
        <v>2284889.0299999998</v>
      </c>
      <c r="AH73" s="90">
        <f t="shared" si="212"/>
        <v>3.8275827414099135E-2</v>
      </c>
      <c r="AI73" s="86">
        <f t="shared" si="213"/>
        <v>420.73021505237733</v>
      </c>
      <c r="AJ73" s="104">
        <f t="shared" si="214"/>
        <v>0</v>
      </c>
      <c r="AK73" s="104">
        <f t="shared" si="215"/>
        <v>0</v>
      </c>
      <c r="AL73" s="86">
        <f t="shared" si="216"/>
        <v>0</v>
      </c>
      <c r="AM73" s="90">
        <f t="shared" si="217"/>
        <v>0</v>
      </c>
      <c r="AN73" s="91">
        <f t="shared" si="218"/>
        <v>0</v>
      </c>
      <c r="AO73" s="104">
        <f t="shared" si="219"/>
        <v>453651.99000000005</v>
      </c>
      <c r="AP73" s="104">
        <f t="shared" si="220"/>
        <v>103524.4</v>
      </c>
      <c r="AQ73" s="104">
        <f t="shared" si="221"/>
        <v>0</v>
      </c>
      <c r="AR73" s="104">
        <f t="shared" si="222"/>
        <v>0</v>
      </c>
      <c r="AS73" s="104">
        <f t="shared" si="223"/>
        <v>874862.72</v>
      </c>
      <c r="AT73" s="104">
        <f t="shared" si="224"/>
        <v>4187.82</v>
      </c>
      <c r="AU73" s="104">
        <f t="shared" si="225"/>
        <v>0</v>
      </c>
      <c r="AV73" s="104">
        <f t="shared" si="226"/>
        <v>429599.68999999994</v>
      </c>
      <c r="AW73" s="104">
        <f t="shared" si="227"/>
        <v>0</v>
      </c>
      <c r="AX73" s="104">
        <f t="shared" si="228"/>
        <v>0</v>
      </c>
      <c r="AY73" s="104">
        <f t="shared" si="229"/>
        <v>0</v>
      </c>
      <c r="AZ73" s="104">
        <f t="shared" si="230"/>
        <v>34763.079999999994</v>
      </c>
      <c r="BA73" s="104">
        <f t="shared" si="231"/>
        <v>240761.75</v>
      </c>
      <c r="BB73" s="104">
        <f t="shared" si="232"/>
        <v>0</v>
      </c>
      <c r="BC73" s="104">
        <f t="shared" si="233"/>
        <v>0</v>
      </c>
      <c r="BD73" s="104">
        <f t="shared" si="234"/>
        <v>0</v>
      </c>
      <c r="BE73" s="86">
        <f t="shared" si="235"/>
        <v>2141351.4500000002</v>
      </c>
      <c r="BF73" s="90">
        <f t="shared" si="236"/>
        <v>3.5871325677961238E-2</v>
      </c>
      <c r="BG73" s="85">
        <f t="shared" si="237"/>
        <v>394.29978621816053</v>
      </c>
      <c r="BH73" s="104">
        <f t="shared" si="238"/>
        <v>73675.070000000007</v>
      </c>
      <c r="BI73" s="104">
        <f t="shared" si="239"/>
        <v>0</v>
      </c>
      <c r="BJ73" s="104">
        <f t="shared" si="240"/>
        <v>156248.52000000002</v>
      </c>
      <c r="BK73" s="104">
        <f t="shared" si="241"/>
        <v>0</v>
      </c>
      <c r="BL73" s="104">
        <f t="shared" si="242"/>
        <v>0</v>
      </c>
      <c r="BM73" s="104">
        <f t="shared" si="243"/>
        <v>87203.450000000012</v>
      </c>
      <c r="BN73" s="104">
        <f t="shared" si="244"/>
        <v>111867.92</v>
      </c>
      <c r="BO73" s="87">
        <f t="shared" si="245"/>
        <v>428994.96</v>
      </c>
      <c r="BP73" s="90">
        <f t="shared" si="246"/>
        <v>7.1864046064759489E-3</v>
      </c>
      <c r="BQ73" s="85">
        <f t="shared" si="247"/>
        <v>78.99339504342845</v>
      </c>
      <c r="BR73" s="104">
        <f t="shared" si="248"/>
        <v>0</v>
      </c>
      <c r="BS73" s="104">
        <f t="shared" si="249"/>
        <v>0</v>
      </c>
      <c r="BT73" s="104">
        <f t="shared" si="250"/>
        <v>0</v>
      </c>
      <c r="BU73" s="104">
        <f t="shared" si="251"/>
        <v>188717.02</v>
      </c>
      <c r="BV73" s="87">
        <f t="shared" si="252"/>
        <v>188717.02</v>
      </c>
      <c r="BW73" s="90">
        <f t="shared" si="253"/>
        <v>3.1613351864283293E-3</v>
      </c>
      <c r="BX73" s="85">
        <f t="shared" si="254"/>
        <v>34.749587995809058</v>
      </c>
      <c r="BY73" s="104">
        <v>7151034.0999999996</v>
      </c>
      <c r="BZ73" s="90">
        <v>0.11979214020907515</v>
      </c>
      <c r="CA73" s="85">
        <v>1316.7624664642394</v>
      </c>
      <c r="CB73" s="104">
        <v>1678726.0200000003</v>
      </c>
      <c r="CC73" s="90">
        <f t="shared" si="255"/>
        <v>2.8121552764020907E-2</v>
      </c>
      <c r="CD73" s="85">
        <f t="shared" si="256"/>
        <v>309.11381259011148</v>
      </c>
      <c r="CE73" s="106">
        <f t="shared" si="257"/>
        <v>2695194.31</v>
      </c>
      <c r="CF73" s="107">
        <f t="shared" si="258"/>
        <v>4.5149147684000218E-2</v>
      </c>
      <c r="CG73" s="108">
        <f t="shared" si="259"/>
        <v>496.28216809034433</v>
      </c>
    </row>
    <row r="74" spans="1:85" s="66" customFormat="1" x14ac:dyDescent="0.2">
      <c r="A74" s="109">
        <f>COUNTA(A47:A73)</f>
        <v>27</v>
      </c>
      <c r="B74" s="110" t="s">
        <v>162</v>
      </c>
      <c r="C74" s="111">
        <f>SUM(C47:C73)</f>
        <v>199650.70999999996</v>
      </c>
      <c r="D74" s="111">
        <f t="shared" ref="D74:H74" si="261">SUM(D47:D73)</f>
        <v>2190908717.7399998</v>
      </c>
      <c r="E74" s="111">
        <f t="shared" si="261"/>
        <v>1183740205.1300004</v>
      </c>
      <c r="F74" s="111">
        <f t="shared" si="261"/>
        <v>26804571.579999994</v>
      </c>
      <c r="G74" s="111">
        <f t="shared" si="261"/>
        <v>2056935.75</v>
      </c>
      <c r="H74" s="111">
        <f t="shared" si="261"/>
        <v>1212601712.46</v>
      </c>
      <c r="I74" s="69">
        <f>F74/D74</f>
        <v>1.2234453842353533E-2</v>
      </c>
      <c r="J74" s="70">
        <f>F74/C74</f>
        <v>134.25733161680216</v>
      </c>
      <c r="K74" s="112">
        <f>SUM(K47:K73)</f>
        <v>0</v>
      </c>
      <c r="L74" s="112">
        <f t="shared" ref="L74:P74" si="262">SUM(L47:L73)</f>
        <v>0</v>
      </c>
      <c r="M74" s="112">
        <f t="shared" si="262"/>
        <v>0</v>
      </c>
      <c r="N74" s="112">
        <f t="shared" si="262"/>
        <v>0</v>
      </c>
      <c r="O74" s="112">
        <f t="shared" si="262"/>
        <v>0</v>
      </c>
      <c r="P74" s="113">
        <f t="shared" si="262"/>
        <v>0</v>
      </c>
      <c r="Q74" s="112">
        <f>SUM(Q47:Q73)</f>
        <v>0</v>
      </c>
      <c r="R74" s="73">
        <f t="shared" si="196"/>
        <v>0</v>
      </c>
      <c r="S74" s="70">
        <f t="shared" si="197"/>
        <v>0</v>
      </c>
      <c r="T74" s="113">
        <f>SUM(T47:T73)</f>
        <v>234492187.58999997</v>
      </c>
      <c r="U74" s="113">
        <f t="shared" ref="U74:Z74" si="263">SUM(U47:U73)</f>
        <v>7583531.4700000007</v>
      </c>
      <c r="V74" s="113">
        <f t="shared" si="263"/>
        <v>39283269.32</v>
      </c>
      <c r="W74" s="113">
        <f t="shared" si="263"/>
        <v>0</v>
      </c>
      <c r="X74" s="113">
        <f t="shared" si="263"/>
        <v>559346.10000000009</v>
      </c>
      <c r="Y74" s="113">
        <f t="shared" si="263"/>
        <v>406315.60999999993</v>
      </c>
      <c r="Z74" s="113">
        <f t="shared" si="263"/>
        <v>282324650.08999991</v>
      </c>
      <c r="AA74" s="69">
        <f t="shared" si="205"/>
        <v>0.1288618954336116</v>
      </c>
      <c r="AB74" s="70">
        <f t="shared" si="206"/>
        <v>1414.0928929829499</v>
      </c>
      <c r="AC74" s="113">
        <f>SUM(AC47:AC73)</f>
        <v>62053649.009999983</v>
      </c>
      <c r="AD74" s="113">
        <f t="shared" ref="AD74:AG74" si="264">SUM(AD47:AD73)</f>
        <v>9463981.3600000013</v>
      </c>
      <c r="AE74" s="113">
        <f t="shared" si="264"/>
        <v>1115608.3499999999</v>
      </c>
      <c r="AF74" s="113">
        <f t="shared" si="264"/>
        <v>20102.43</v>
      </c>
      <c r="AG74" s="113">
        <f t="shared" si="264"/>
        <v>72653341.150000021</v>
      </c>
      <c r="AH74" s="69">
        <f t="shared" si="212"/>
        <v>3.3161281691801624E-2</v>
      </c>
      <c r="AI74" s="96">
        <f t="shared" si="213"/>
        <v>363.90224282197659</v>
      </c>
      <c r="AJ74" s="113">
        <f>SUM(AJ47:AJ73)</f>
        <v>10489879.51</v>
      </c>
      <c r="AK74" s="113">
        <f t="shared" ref="AK74" si="265">SUM(AK47:AK73)</f>
        <v>107634.61</v>
      </c>
      <c r="AL74" s="113">
        <f>SUM(AL47:AL73)</f>
        <v>10597514.119999999</v>
      </c>
      <c r="AM74" s="69">
        <f t="shared" si="217"/>
        <v>4.8370404637084613E-3</v>
      </c>
      <c r="AN74" s="77">
        <f t="shared" si="218"/>
        <v>53.080272642155897</v>
      </c>
      <c r="AO74" s="113">
        <f>SUM(AO47:AO73)</f>
        <v>28747010.449999999</v>
      </c>
      <c r="AP74" s="113">
        <f t="shared" ref="AP74:AV74" si="266">SUM(AP47:AP73)</f>
        <v>7998571.5000000019</v>
      </c>
      <c r="AQ74" s="113">
        <f t="shared" si="266"/>
        <v>4583279.41</v>
      </c>
      <c r="AR74" s="113">
        <f t="shared" si="266"/>
        <v>0</v>
      </c>
      <c r="AS74" s="113">
        <f t="shared" si="266"/>
        <v>37165484.460000001</v>
      </c>
      <c r="AT74" s="113">
        <f t="shared" si="266"/>
        <v>610502.88</v>
      </c>
      <c r="AU74" s="113">
        <f t="shared" si="266"/>
        <v>18374.3</v>
      </c>
      <c r="AV74" s="113">
        <f t="shared" si="266"/>
        <v>13334230.420000004</v>
      </c>
      <c r="AW74" s="112">
        <f>SUM(AW47:AW73)</f>
        <v>2335.6999999999998</v>
      </c>
      <c r="AX74" s="113">
        <f t="shared" ref="AX74:BE74" si="267">SUM(AX47:AX73)</f>
        <v>2608635.36</v>
      </c>
      <c r="AY74" s="113">
        <f t="shared" si="267"/>
        <v>238011.44</v>
      </c>
      <c r="AZ74" s="113">
        <f t="shared" si="267"/>
        <v>1774319.51</v>
      </c>
      <c r="BA74" s="113">
        <f t="shared" si="267"/>
        <v>15663028.359999999</v>
      </c>
      <c r="BB74" s="113">
        <f t="shared" si="267"/>
        <v>0</v>
      </c>
      <c r="BC74" s="113">
        <f t="shared" si="267"/>
        <v>493098.04000000004</v>
      </c>
      <c r="BD74" s="113">
        <f t="shared" si="267"/>
        <v>859559.65999999992</v>
      </c>
      <c r="BE74" s="113">
        <f t="shared" si="267"/>
        <v>114096441.48999999</v>
      </c>
      <c r="BF74" s="69">
        <f t="shared" si="236"/>
        <v>5.2077222828203693E-2</v>
      </c>
      <c r="BG74" s="70">
        <f t="shared" si="237"/>
        <v>571.48026916608524</v>
      </c>
      <c r="BH74" s="113">
        <f>SUM(BH47:BH73)</f>
        <v>499031.00999999995</v>
      </c>
      <c r="BI74" s="113">
        <f t="shared" ref="BI74:BO74" si="268">SUM(BI47:BI73)</f>
        <v>795014.46000000008</v>
      </c>
      <c r="BJ74" s="113">
        <f t="shared" si="268"/>
        <v>4334884.93</v>
      </c>
      <c r="BK74" s="113">
        <f t="shared" si="268"/>
        <v>0</v>
      </c>
      <c r="BL74" s="113">
        <f t="shared" si="268"/>
        <v>286922.96999999997</v>
      </c>
      <c r="BM74" s="113">
        <f t="shared" si="268"/>
        <v>87203.450000000012</v>
      </c>
      <c r="BN74" s="113">
        <f t="shared" si="268"/>
        <v>13511526.539999999</v>
      </c>
      <c r="BO74" s="113">
        <f t="shared" si="268"/>
        <v>19514583.360000003</v>
      </c>
      <c r="BP74" s="69">
        <f t="shared" si="246"/>
        <v>8.9070727602608615E-3</v>
      </c>
      <c r="BQ74" s="70">
        <f t="shared" si="247"/>
        <v>97.743621147152481</v>
      </c>
      <c r="BR74" s="113">
        <f>SUM(BR47:BR73)</f>
        <v>72425.100000000006</v>
      </c>
      <c r="BS74" s="113">
        <f t="shared" ref="BS74:BV74" si="269">SUM(BS47:BS73)</f>
        <v>839117.8899999999</v>
      </c>
      <c r="BT74" s="113">
        <f t="shared" si="269"/>
        <v>6414600.209999999</v>
      </c>
      <c r="BU74" s="113">
        <f t="shared" si="269"/>
        <v>10083400.299999999</v>
      </c>
      <c r="BV74" s="113">
        <f t="shared" si="269"/>
        <v>17409543.5</v>
      </c>
      <c r="BW74" s="69">
        <f t="shared" si="253"/>
        <v>7.9462660215066216E-3</v>
      </c>
      <c r="BX74" s="70">
        <f t="shared" si="254"/>
        <v>87.200007953891088</v>
      </c>
      <c r="BY74" s="113">
        <f>SUM(BY47:BY73)</f>
        <v>308950997.61000007</v>
      </c>
      <c r="BZ74" s="69">
        <f t="shared" ref="BZ74" si="270">BY74/D74</f>
        <v>0.14101500218078186</v>
      </c>
      <c r="CA74" s="70">
        <f t="shared" ref="CA74" si="271">BY74/C74</f>
        <v>1547.4575452799547</v>
      </c>
      <c r="CB74" s="113">
        <f>SUM(CB47:CB73)</f>
        <v>68777985.359999999</v>
      </c>
      <c r="CC74" s="69">
        <f t="shared" si="255"/>
        <v>3.1392446797576731E-2</v>
      </c>
      <c r="CD74" s="70">
        <f t="shared" si="256"/>
        <v>344.49156409210872</v>
      </c>
      <c r="CE74" s="114">
        <f>SUM(CE47:CE73)</f>
        <v>83981948.600000009</v>
      </c>
      <c r="CF74" s="79">
        <f t="shared" si="258"/>
        <v>3.8332016263384255E-2</v>
      </c>
      <c r="CG74" s="80">
        <f t="shared" si="259"/>
        <v>420.64437737286295</v>
      </c>
    </row>
    <row r="75" spans="1:85" s="61" customFormat="1" ht="4.5" customHeight="1" x14ac:dyDescent="0.2">
      <c r="A75" s="17"/>
      <c r="B75" s="53"/>
      <c r="C75" s="54"/>
      <c r="D75" s="55"/>
      <c r="E75" s="94"/>
      <c r="F75" s="94"/>
      <c r="G75" s="94"/>
      <c r="H75" s="94"/>
      <c r="I75" s="73"/>
      <c r="J75" s="70"/>
      <c r="K75" s="96"/>
      <c r="L75" s="96"/>
      <c r="M75" s="96"/>
      <c r="N75" s="96"/>
      <c r="O75" s="96"/>
      <c r="P75" s="96"/>
      <c r="Q75" s="87"/>
      <c r="R75" s="73"/>
      <c r="S75" s="74"/>
      <c r="T75" s="97"/>
      <c r="U75" s="97"/>
      <c r="V75" s="97"/>
      <c r="W75" s="97"/>
      <c r="X75" s="97"/>
      <c r="Y75" s="97"/>
      <c r="Z75" s="97"/>
      <c r="AA75" s="98"/>
      <c r="AB75" s="99"/>
      <c r="AC75" s="97"/>
      <c r="AD75" s="97"/>
      <c r="AE75" s="97"/>
      <c r="AF75" s="97"/>
      <c r="AG75" s="97"/>
      <c r="AH75" s="98"/>
      <c r="AI75" s="97"/>
      <c r="AJ75" s="97"/>
      <c r="AK75" s="97"/>
      <c r="AL75" s="97"/>
      <c r="AM75" s="98"/>
      <c r="AN75" s="100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8"/>
      <c r="BG75" s="99"/>
      <c r="BH75" s="97"/>
      <c r="BI75" s="97"/>
      <c r="BJ75" s="97"/>
      <c r="BK75" s="97"/>
      <c r="BL75" s="97"/>
      <c r="BM75" s="97"/>
      <c r="BN75" s="97"/>
      <c r="BO75" s="97"/>
      <c r="BP75" s="98"/>
      <c r="BQ75" s="99"/>
      <c r="BR75" s="97"/>
      <c r="BS75" s="97"/>
      <c r="BT75" s="97"/>
      <c r="BU75" s="97"/>
      <c r="BV75" s="97"/>
      <c r="BW75" s="98"/>
      <c r="BX75" s="99"/>
      <c r="BY75" s="97"/>
      <c r="BZ75" s="98"/>
      <c r="CA75" s="99"/>
      <c r="CB75" s="97"/>
      <c r="CC75" s="98"/>
      <c r="CD75" s="99"/>
      <c r="CE75" s="92"/>
    </row>
    <row r="76" spans="1:85" s="61" customFormat="1" x14ac:dyDescent="0.2">
      <c r="A76" s="56"/>
      <c r="B76" s="110" t="s">
        <v>163</v>
      </c>
      <c r="C76" s="115"/>
      <c r="D76" s="116"/>
      <c r="E76" s="83"/>
      <c r="F76" s="83"/>
      <c r="G76" s="83"/>
      <c r="H76" s="83"/>
      <c r="I76" s="90"/>
      <c r="J76" s="85"/>
      <c r="K76" s="86"/>
      <c r="L76" s="86"/>
      <c r="M76" s="86"/>
      <c r="N76" s="86"/>
      <c r="O76" s="86"/>
      <c r="P76" s="86"/>
      <c r="Q76" s="87"/>
      <c r="R76" s="88"/>
      <c r="S76" s="89"/>
      <c r="T76" s="86"/>
      <c r="U76" s="86"/>
      <c r="V76" s="86"/>
      <c r="W76" s="86"/>
      <c r="X76" s="86"/>
      <c r="Y76" s="86"/>
      <c r="Z76" s="86"/>
      <c r="AA76" s="90"/>
      <c r="AB76" s="85"/>
      <c r="AC76" s="86"/>
      <c r="AD76" s="86"/>
      <c r="AE76" s="86"/>
      <c r="AF76" s="86"/>
      <c r="AG76" s="86"/>
      <c r="AH76" s="90"/>
      <c r="AI76" s="86"/>
      <c r="AJ76" s="86"/>
      <c r="AK76" s="86"/>
      <c r="AL76" s="86"/>
      <c r="AM76" s="90"/>
      <c r="AN76" s="91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90"/>
      <c r="BG76" s="85"/>
      <c r="BH76" s="86"/>
      <c r="BI76" s="86"/>
      <c r="BJ76" s="86"/>
      <c r="BK76" s="86"/>
      <c r="BL76" s="86"/>
      <c r="BM76" s="86"/>
      <c r="BN76" s="86"/>
      <c r="BO76" s="86"/>
      <c r="BP76" s="90"/>
      <c r="BQ76" s="85"/>
      <c r="BR76" s="86"/>
      <c r="BS76" s="86"/>
      <c r="BT76" s="86"/>
      <c r="BU76" s="86"/>
      <c r="BV76" s="86"/>
      <c r="BW76" s="90"/>
      <c r="BX76" s="85"/>
      <c r="BY76" s="86"/>
      <c r="BZ76" s="90"/>
      <c r="CA76" s="85"/>
      <c r="CB76" s="86"/>
      <c r="CC76" s="90"/>
      <c r="CD76" s="85"/>
      <c r="CE76" s="92"/>
      <c r="CF76" s="107"/>
      <c r="CG76" s="108"/>
    </row>
    <row r="77" spans="1:85" s="61" customFormat="1" ht="4.5" customHeight="1" x14ac:dyDescent="0.2">
      <c r="A77" s="17"/>
      <c r="B77" s="53"/>
      <c r="C77" s="54"/>
      <c r="D77" s="55"/>
      <c r="E77" s="94"/>
      <c r="F77" s="94"/>
      <c r="G77" s="94"/>
      <c r="H77" s="94"/>
      <c r="I77" s="73"/>
      <c r="J77" s="70"/>
      <c r="K77" s="96"/>
      <c r="L77" s="96"/>
      <c r="M77" s="96"/>
      <c r="N77" s="96"/>
      <c r="O77" s="96"/>
      <c r="P77" s="96"/>
      <c r="Q77" s="87"/>
      <c r="R77" s="73"/>
      <c r="S77" s="74"/>
      <c r="T77" s="97"/>
      <c r="U77" s="97"/>
      <c r="V77" s="97"/>
      <c r="W77" s="97"/>
      <c r="X77" s="97"/>
      <c r="Y77" s="97"/>
      <c r="Z77" s="97"/>
      <c r="AA77" s="98"/>
      <c r="AB77" s="99"/>
      <c r="AC77" s="97"/>
      <c r="AD77" s="97"/>
      <c r="AE77" s="97"/>
      <c r="AF77" s="97"/>
      <c r="AG77" s="97"/>
      <c r="AH77" s="98"/>
      <c r="AI77" s="97"/>
      <c r="AJ77" s="97"/>
      <c r="AK77" s="97"/>
      <c r="AL77" s="97"/>
      <c r="AM77" s="98"/>
      <c r="AN77" s="100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8"/>
      <c r="BG77" s="99"/>
      <c r="BH77" s="97"/>
      <c r="BI77" s="97"/>
      <c r="BJ77" s="97"/>
      <c r="BK77" s="97"/>
      <c r="BL77" s="97"/>
      <c r="BM77" s="97"/>
      <c r="BN77" s="97"/>
      <c r="BO77" s="97"/>
      <c r="BP77" s="98"/>
      <c r="BQ77" s="99"/>
      <c r="BR77" s="97"/>
      <c r="BS77" s="97"/>
      <c r="BT77" s="97"/>
      <c r="BU77" s="97"/>
      <c r="BV77" s="97"/>
      <c r="BW77" s="98"/>
      <c r="BX77" s="99"/>
      <c r="BY77" s="97"/>
      <c r="BZ77" s="98"/>
      <c r="CA77" s="99"/>
      <c r="CB77" s="97"/>
      <c r="CC77" s="98"/>
      <c r="CD77" s="99"/>
      <c r="CE77" s="92"/>
    </row>
    <row r="78" spans="1:85" x14ac:dyDescent="0.2">
      <c r="A78" s="56" t="s">
        <v>164</v>
      </c>
      <c r="B78" s="101" t="s">
        <v>165</v>
      </c>
      <c r="C78" s="102">
        <f t="shared" ref="C78:C83" si="272">VLOOKUP($A78,enroll1516,3,FALSE)</f>
        <v>4980.47</v>
      </c>
      <c r="D78" s="102">
        <f t="shared" ref="D78:D83" si="273">VLOOKUP($A78,enroll1516,4,FALSE)</f>
        <v>50139514.560000002</v>
      </c>
      <c r="E78" s="103">
        <f t="shared" ref="E78:E83" si="274">IF(ISNA(VLOOKUP($A78,program1516,2,FALSE))=TRUE,0,VLOOKUP($A78,program1516,2,FALSE))</f>
        <v>27793757.080000002</v>
      </c>
      <c r="F78" s="103">
        <f t="shared" ref="F78:F83" si="275">IF(ISNA(VLOOKUP($A78,program1516,3,FALSE))=TRUE,0,VLOOKUP($A78,program1516,3,FALSE))</f>
        <v>0</v>
      </c>
      <c r="G78" s="103">
        <f t="shared" ref="G78:G83" si="276">IF(ISNA(VLOOKUP($A78,program1516,4,FALSE))=TRUE,0,VLOOKUP($A78,program1516,4,FALSE))</f>
        <v>0</v>
      </c>
      <c r="H78" s="103">
        <f>SUM(E78:G78)</f>
        <v>27793757.080000002</v>
      </c>
      <c r="I78" s="90">
        <f t="shared" ref="I78:I83" si="277">H78/D78</f>
        <v>0.55432840393259686</v>
      </c>
      <c r="J78" s="85">
        <f t="shared" ref="J78:J83" si="278">H78/C78</f>
        <v>5580.5490405523979</v>
      </c>
      <c r="K78" s="103">
        <f t="shared" ref="K78:K83" si="279">IF(ISNA(VLOOKUP($A78,program1516,5,FALSE))=TRUE,0,VLOOKUP($A78,program1516,5,FALSE))</f>
        <v>0</v>
      </c>
      <c r="L78" s="103">
        <f t="shared" ref="L78:L83" si="280">IF(ISNA(VLOOKUP($A78,program1516,6,FALSE))=TRUE,0,VLOOKUP($A78,program1516,6,FALSE))</f>
        <v>0</v>
      </c>
      <c r="M78" s="103">
        <f t="shared" ref="M78:M83" si="281">IF(ISNA(VLOOKUP($A78,program1516,7,FALSE))=TRUE,0,VLOOKUP($A78,program1516,7,FALSE))</f>
        <v>0</v>
      </c>
      <c r="N78" s="103">
        <f t="shared" ref="N78:N83" si="282">IF(ISNA(VLOOKUP($A78,program1516,8,FALSE))=TRUE,0,VLOOKUP($A78,program1516,8,FALSE))</f>
        <v>0</v>
      </c>
      <c r="O78" s="103">
        <f t="shared" ref="O78:O83" si="283">IF(ISNA(VLOOKUP($A78,program1516,9,FALSE))=TRUE,0,VLOOKUP($A78,program1516,9,FALSE))</f>
        <v>0</v>
      </c>
      <c r="P78" s="103">
        <f t="shared" ref="P78:P83" si="284">IF(ISNA(VLOOKUP($A78,program1516,10,FALSE))=TRUE,0,VLOOKUP($A78,program1516,10,FALSE))</f>
        <v>0</v>
      </c>
      <c r="Q78" s="103"/>
      <c r="R78" s="88">
        <f t="shared" ref="R78:R83" si="285">Q78/D78</f>
        <v>0</v>
      </c>
      <c r="S78" s="89">
        <f t="shared" ref="S78:S83" si="286">Q78/C78</f>
        <v>0</v>
      </c>
      <c r="T78" s="104">
        <f t="shared" ref="T78:T83" si="287">VLOOKUP($A78,program1516,11,FALSE)</f>
        <v>4054673.8000000007</v>
      </c>
      <c r="U78" s="104">
        <f t="shared" ref="U78:U83" si="288">VLOOKUP($A78,program1516,12,FALSE)</f>
        <v>115737.97</v>
      </c>
      <c r="V78" s="104">
        <f t="shared" ref="V78:V83" si="289">VLOOKUP($A78,program1516,13,FALSE)</f>
        <v>968923.15</v>
      </c>
      <c r="W78" s="103">
        <f t="shared" ref="W78:W83" si="290">VLOOKUP($A78,program1516,14,FALSE)</f>
        <v>0</v>
      </c>
      <c r="X78" s="103">
        <f t="shared" ref="X78:X83" si="291">VLOOKUP($A78,program1516,15,FALSE)</f>
        <v>0</v>
      </c>
      <c r="Y78" s="103">
        <f t="shared" ref="Y78:Y83" si="292">VLOOKUP($A78,program1516,16,FALSE)</f>
        <v>0</v>
      </c>
      <c r="Z78" s="105">
        <f t="shared" ref="Z78:Z83" si="293">SUM(T78:Y78)</f>
        <v>5139334.9200000009</v>
      </c>
      <c r="AA78" s="90">
        <f t="shared" ref="AA78:AA83" si="294">Z78/D78</f>
        <v>0.10250069162217275</v>
      </c>
      <c r="AB78" s="85">
        <f t="shared" ref="AB78:AB83" si="295">Z78/C78</f>
        <v>1031.897575931589</v>
      </c>
      <c r="AC78" s="104">
        <f t="shared" ref="AC78:AC83" si="296">VLOOKUP($A78,program1516,17,FALSE)</f>
        <v>1352744.5999999996</v>
      </c>
      <c r="AD78" s="104">
        <f t="shared" ref="AD78:AD83" si="297">VLOOKUP($A78,program1516,18,FALSE)</f>
        <v>1159712.71</v>
      </c>
      <c r="AE78" s="104">
        <f t="shared" ref="AE78:AE83" si="298">VLOOKUP($A78,program1516,19,FALSE)</f>
        <v>25835.81</v>
      </c>
      <c r="AF78" s="104">
        <f t="shared" ref="AF78:AF83" si="299">VLOOKUP($A78,program1516,20,FALSE)</f>
        <v>0</v>
      </c>
      <c r="AG78" s="86">
        <f t="shared" ref="AG78:AG83" si="300">SUM(AC78:AF78)</f>
        <v>2538293.1199999996</v>
      </c>
      <c r="AH78" s="90">
        <f t="shared" ref="AH78:AH83" si="301">AG78/D78</f>
        <v>5.0624605010136728E-2</v>
      </c>
      <c r="AI78" s="86">
        <f t="shared" ref="AI78:AI83" si="302">AG78/C78</f>
        <v>509.6493142213485</v>
      </c>
      <c r="AJ78" s="104">
        <f t="shared" ref="AJ78:AJ83" si="303">VLOOKUP($A78,program1516,21,FALSE)</f>
        <v>0</v>
      </c>
      <c r="AK78" s="104">
        <f t="shared" ref="AK78:AK83" si="304">VLOOKUP($A78,program1516,22,FALSE)</f>
        <v>0</v>
      </c>
      <c r="AL78" s="86">
        <f t="shared" ref="AL78:AL83" si="305">SUM(AJ78:AK78)</f>
        <v>0</v>
      </c>
      <c r="AM78" s="90">
        <f t="shared" ref="AM78:AM83" si="306">AL78/D78</f>
        <v>0</v>
      </c>
      <c r="AN78" s="91">
        <f t="shared" ref="AN78:AN83" si="307">AL78/C78</f>
        <v>0</v>
      </c>
      <c r="AO78" s="104">
        <f t="shared" ref="AO78:AO83" si="308">VLOOKUP($A78,program1516,23,FALSE)</f>
        <v>557213.92000000016</v>
      </c>
      <c r="AP78" s="104">
        <f t="shared" ref="AP78:AP83" si="309">VLOOKUP($A78,program1516,24,FALSE)</f>
        <v>121635.88</v>
      </c>
      <c r="AQ78" s="104">
        <f t="shared" ref="AQ78:AQ83" si="310">VLOOKUP($A78,program1516,25,FALSE)</f>
        <v>46012.330000000009</v>
      </c>
      <c r="AR78" s="104">
        <f t="shared" ref="AR78:AR83" si="311">VLOOKUP($A78,program1516,26,FALSE)</f>
        <v>0</v>
      </c>
      <c r="AS78" s="104">
        <f t="shared" ref="AS78:AS83" si="312">VLOOKUP($A78,program1516,27,FALSE)</f>
        <v>870342.69</v>
      </c>
      <c r="AT78" s="104">
        <f t="shared" ref="AT78:AT83" si="313">VLOOKUP($A78,program1516,28,FALSE)</f>
        <v>0</v>
      </c>
      <c r="AU78" s="104">
        <f t="shared" ref="AU78:AU83" si="314">VLOOKUP($A78,program1516,29,FALSE)</f>
        <v>0</v>
      </c>
      <c r="AV78" s="104">
        <f t="shared" ref="AV78:AV83" si="315">VLOOKUP($A78,program1516,30,FALSE)</f>
        <v>265781.73000000004</v>
      </c>
      <c r="AW78" s="104">
        <f t="shared" ref="AW78:AW83" si="316">VLOOKUP($A78,program1516,31,FALSE)</f>
        <v>0</v>
      </c>
      <c r="AX78" s="104">
        <f t="shared" ref="AX78:AX83" si="317">VLOOKUP($A78,program1516,32,FALSE)</f>
        <v>0</v>
      </c>
      <c r="AY78" s="104">
        <f t="shared" ref="AY78:AY83" si="318">VLOOKUP($A78,program1516,33,FALSE)</f>
        <v>0</v>
      </c>
      <c r="AZ78" s="104">
        <f t="shared" ref="AZ78:AZ83" si="319">VLOOKUP($A78,program1516,34,FALSE)</f>
        <v>65873.97</v>
      </c>
      <c r="BA78" s="104">
        <f t="shared" ref="BA78:BA83" si="320">VLOOKUP($A78,program1516,35,FALSE)</f>
        <v>343477.67</v>
      </c>
      <c r="BB78" s="104">
        <f t="shared" ref="BB78:BB83" si="321">VLOOKUP($A78,program1516,36,FALSE)</f>
        <v>0</v>
      </c>
      <c r="BC78" s="104">
        <f t="shared" ref="BC78:BC83" si="322">VLOOKUP($A78,program1516,37,FALSE)</f>
        <v>0</v>
      </c>
      <c r="BD78" s="104">
        <f t="shared" ref="BD78:BD83" si="323">VLOOKUP($A78,program1516,38,FALSE)</f>
        <v>75093.48</v>
      </c>
      <c r="BE78" s="86">
        <f t="shared" ref="BE78:BE83" si="324">SUM(AO78:BD78)</f>
        <v>2345431.67</v>
      </c>
      <c r="BF78" s="90">
        <f t="shared" ref="BF78:BF83" si="325">BE78/D78</f>
        <v>4.6778108854510614E-2</v>
      </c>
      <c r="BG78" s="85">
        <f t="shared" ref="BG78:BG83" si="326">BE78/C78</f>
        <v>470.92577005784591</v>
      </c>
      <c r="BH78" s="104">
        <f t="shared" ref="BH78:BH83" si="327">VLOOKUP($A78,program1516,39,FALSE)</f>
        <v>0</v>
      </c>
      <c r="BI78" s="104">
        <f t="shared" ref="BI78:BI83" si="328">VLOOKUP($A78,program1516,40,FALSE)</f>
        <v>0</v>
      </c>
      <c r="BJ78" s="104">
        <f t="shared" ref="BJ78:BJ83" si="329">VLOOKUP($A78,program1516,41,FALSE)</f>
        <v>42310.77</v>
      </c>
      <c r="BK78" s="104">
        <f t="shared" ref="BK78:BK83" si="330">VLOOKUP($A78,program1516,42,FALSE)</f>
        <v>0</v>
      </c>
      <c r="BL78" s="104">
        <f t="shared" ref="BL78:BL83" si="331">VLOOKUP($A78,program1516,43,FALSE)</f>
        <v>0</v>
      </c>
      <c r="BM78" s="104">
        <f t="shared" ref="BM78:BM83" si="332">VLOOKUP($A78,program1516,44,FALSE)</f>
        <v>0</v>
      </c>
      <c r="BN78" s="104">
        <f t="shared" ref="BN78:BN83" si="333">VLOOKUP($A78,program1516,45,FALSE)</f>
        <v>91439.44</v>
      </c>
      <c r="BO78" s="87">
        <f t="shared" ref="BO78:BO83" si="334">SUM(BH78:BN78)</f>
        <v>133750.21</v>
      </c>
      <c r="BP78" s="90">
        <f t="shared" ref="BP78:BP83" si="335">BO78/D78</f>
        <v>2.6675609282165334E-3</v>
      </c>
      <c r="BQ78" s="85">
        <f t="shared" ref="BQ78:BQ83" si="336">BO78/C78</f>
        <v>26.854937385427476</v>
      </c>
      <c r="BR78" s="104">
        <f t="shared" ref="BR78:BR83" si="337">VLOOKUP($A78,program1516,46,FALSE)</f>
        <v>0</v>
      </c>
      <c r="BS78" s="104">
        <f t="shared" ref="BS78:BS83" si="338">VLOOKUP($A78,program1516,47,FALSE)</f>
        <v>0</v>
      </c>
      <c r="BT78" s="104">
        <f t="shared" ref="BT78:BT83" si="339">VLOOKUP($A78,program1516,48,FALSE)</f>
        <v>44057.88</v>
      </c>
      <c r="BU78" s="104">
        <f t="shared" ref="BU78:BU83" si="340">VLOOKUP($A78,program1516,49,FALSE)</f>
        <v>38702.800000000003</v>
      </c>
      <c r="BV78" s="87">
        <f t="shared" ref="BV78:BV83" si="341">SUM(BR78:BU78)</f>
        <v>82760.679999999993</v>
      </c>
      <c r="BW78" s="90">
        <f t="shared" ref="BW78:BW83" si="342">BV78/D78</f>
        <v>1.6506079232371409E-3</v>
      </c>
      <c r="BX78" s="85">
        <f t="shared" ref="BX78:BX83" si="343">BV78/C78</f>
        <v>16.61704216670314</v>
      </c>
      <c r="BY78" s="104">
        <v>8853569.1499999985</v>
      </c>
      <c r="BZ78" s="90">
        <v>0.17657867707126038</v>
      </c>
      <c r="CA78" s="85">
        <v>1777.6573596467799</v>
      </c>
      <c r="CB78" s="104">
        <v>1753887.7200000004</v>
      </c>
      <c r="CC78" s="90">
        <f t="shared" ref="CC78:CC83" si="344">CB78/D78</f>
        <v>3.4980149596406468E-2</v>
      </c>
      <c r="CD78" s="85">
        <f t="shared" ref="CD78:CD83" si="345">CB78/C78</f>
        <v>352.15305382825323</v>
      </c>
      <c r="CE78" s="106">
        <f t="shared" ref="CE78:CE83" si="346">VLOOKUP($A78,program1516,52,FALSE)</f>
        <v>1498730.0099999998</v>
      </c>
      <c r="CF78" s="107">
        <f t="shared" ref="CF78:CF83" si="347">CE78/D78</f>
        <v>2.9891195061462511E-2</v>
      </c>
      <c r="CG78" s="108">
        <f t="shared" ref="CG78:CG83" si="348">CE78/C78</f>
        <v>300.92140099227578</v>
      </c>
    </row>
    <row r="79" spans="1:85" x14ac:dyDescent="0.2">
      <c r="A79" s="56" t="s">
        <v>166</v>
      </c>
      <c r="B79" s="101" t="s">
        <v>167</v>
      </c>
      <c r="C79" s="102">
        <f t="shared" si="272"/>
        <v>5327.78</v>
      </c>
      <c r="D79" s="102">
        <f t="shared" si="273"/>
        <v>48325305.729999997</v>
      </c>
      <c r="E79" s="103">
        <f t="shared" si="274"/>
        <v>10500048.479999999</v>
      </c>
      <c r="F79" s="103">
        <f t="shared" si="275"/>
        <v>22101856.469999999</v>
      </c>
      <c r="G79" s="103">
        <f t="shared" si="276"/>
        <v>0</v>
      </c>
      <c r="H79" s="103">
        <f t="shared" ref="H79:H83" si="349">SUM(E79:G79)</f>
        <v>32601904.949999996</v>
      </c>
      <c r="I79" s="90">
        <f t="shared" si="277"/>
        <v>0.67463422026031739</v>
      </c>
      <c r="J79" s="85">
        <f t="shared" si="278"/>
        <v>6119.2288251391756</v>
      </c>
      <c r="K79" s="103">
        <f t="shared" si="279"/>
        <v>0</v>
      </c>
      <c r="L79" s="103">
        <f t="shared" si="280"/>
        <v>0</v>
      </c>
      <c r="M79" s="103">
        <f t="shared" si="281"/>
        <v>0</v>
      </c>
      <c r="N79" s="103">
        <f t="shared" si="282"/>
        <v>0</v>
      </c>
      <c r="O79" s="103">
        <f t="shared" si="283"/>
        <v>0</v>
      </c>
      <c r="P79" s="103">
        <f t="shared" si="284"/>
        <v>0</v>
      </c>
      <c r="Q79" s="103"/>
      <c r="R79" s="88">
        <f t="shared" si="285"/>
        <v>0</v>
      </c>
      <c r="S79" s="89">
        <f t="shared" si="286"/>
        <v>0</v>
      </c>
      <c r="T79" s="104">
        <f t="shared" si="287"/>
        <v>4907194.1999999993</v>
      </c>
      <c r="U79" s="104">
        <f t="shared" si="288"/>
        <v>155983.63</v>
      </c>
      <c r="V79" s="104">
        <f t="shared" si="289"/>
        <v>845466.46000000008</v>
      </c>
      <c r="W79" s="103">
        <f t="shared" si="290"/>
        <v>0</v>
      </c>
      <c r="X79" s="103">
        <f t="shared" si="291"/>
        <v>0</v>
      </c>
      <c r="Y79" s="103">
        <f t="shared" si="292"/>
        <v>35195.160000000003</v>
      </c>
      <c r="Z79" s="105">
        <f t="shared" si="293"/>
        <v>5943839.4499999993</v>
      </c>
      <c r="AA79" s="90">
        <f t="shared" si="294"/>
        <v>0.12299641689199096</v>
      </c>
      <c r="AB79" s="85">
        <f t="shared" si="295"/>
        <v>1115.6315482245889</v>
      </c>
      <c r="AC79" s="104">
        <f t="shared" si="296"/>
        <v>820063.39</v>
      </c>
      <c r="AD79" s="104">
        <f t="shared" si="297"/>
        <v>0</v>
      </c>
      <c r="AE79" s="104">
        <f t="shared" si="298"/>
        <v>18948.73</v>
      </c>
      <c r="AF79" s="104">
        <f t="shared" si="299"/>
        <v>0</v>
      </c>
      <c r="AG79" s="86">
        <f t="shared" si="300"/>
        <v>839012.12</v>
      </c>
      <c r="AH79" s="90">
        <f t="shared" si="301"/>
        <v>1.7361755033432669E-2</v>
      </c>
      <c r="AI79" s="86">
        <f t="shared" si="302"/>
        <v>157.47874724556945</v>
      </c>
      <c r="AJ79" s="104">
        <f t="shared" si="303"/>
        <v>0</v>
      </c>
      <c r="AK79" s="104">
        <f t="shared" si="304"/>
        <v>0</v>
      </c>
      <c r="AL79" s="86">
        <f t="shared" si="305"/>
        <v>0</v>
      </c>
      <c r="AM79" s="90">
        <f t="shared" si="306"/>
        <v>0</v>
      </c>
      <c r="AN79" s="91">
        <f t="shared" si="307"/>
        <v>0</v>
      </c>
      <c r="AO79" s="104">
        <f t="shared" si="308"/>
        <v>514815.74999999994</v>
      </c>
      <c r="AP79" s="104">
        <f t="shared" si="309"/>
        <v>566424.04000000015</v>
      </c>
      <c r="AQ79" s="104">
        <f t="shared" si="310"/>
        <v>0</v>
      </c>
      <c r="AR79" s="104">
        <f t="shared" si="311"/>
        <v>0</v>
      </c>
      <c r="AS79" s="104">
        <f t="shared" si="312"/>
        <v>745886.23</v>
      </c>
      <c r="AT79" s="104">
        <f t="shared" si="313"/>
        <v>0</v>
      </c>
      <c r="AU79" s="104">
        <f t="shared" si="314"/>
        <v>0</v>
      </c>
      <c r="AV79" s="104">
        <f t="shared" si="315"/>
        <v>53849.579999999994</v>
      </c>
      <c r="AW79" s="104">
        <f t="shared" si="316"/>
        <v>0</v>
      </c>
      <c r="AX79" s="104">
        <f t="shared" si="317"/>
        <v>0</v>
      </c>
      <c r="AY79" s="104">
        <f t="shared" si="318"/>
        <v>0</v>
      </c>
      <c r="AZ79" s="104">
        <f t="shared" si="319"/>
        <v>14779.67</v>
      </c>
      <c r="BA79" s="104">
        <f t="shared" si="320"/>
        <v>137665.23999999996</v>
      </c>
      <c r="BB79" s="104">
        <f t="shared" si="321"/>
        <v>9591.630000000001</v>
      </c>
      <c r="BC79" s="104">
        <f t="shared" si="322"/>
        <v>105186.64</v>
      </c>
      <c r="BD79" s="104">
        <f t="shared" si="323"/>
        <v>0</v>
      </c>
      <c r="BE79" s="86">
        <f t="shared" si="324"/>
        <v>2148198.7799999998</v>
      </c>
      <c r="BF79" s="90">
        <f t="shared" si="325"/>
        <v>4.4452875104448925E-2</v>
      </c>
      <c r="BG79" s="85">
        <f t="shared" si="326"/>
        <v>403.20711065396841</v>
      </c>
      <c r="BH79" s="104">
        <f t="shared" si="327"/>
        <v>0</v>
      </c>
      <c r="BI79" s="104">
        <f t="shared" si="328"/>
        <v>324.3</v>
      </c>
      <c r="BJ79" s="104">
        <f t="shared" si="329"/>
        <v>45926.860000000008</v>
      </c>
      <c r="BK79" s="104">
        <f t="shared" si="330"/>
        <v>0</v>
      </c>
      <c r="BL79" s="104">
        <f t="shared" si="331"/>
        <v>0</v>
      </c>
      <c r="BM79" s="104">
        <f t="shared" si="332"/>
        <v>0</v>
      </c>
      <c r="BN79" s="104">
        <f t="shared" si="333"/>
        <v>87981.209999999977</v>
      </c>
      <c r="BO79" s="87">
        <f t="shared" si="334"/>
        <v>134232.37</v>
      </c>
      <c r="BP79" s="90">
        <f t="shared" si="335"/>
        <v>2.7776827890127454E-3</v>
      </c>
      <c r="BQ79" s="85">
        <f t="shared" si="336"/>
        <v>25.194803464107</v>
      </c>
      <c r="BR79" s="104">
        <f t="shared" si="337"/>
        <v>0</v>
      </c>
      <c r="BS79" s="104">
        <f t="shared" si="338"/>
        <v>0</v>
      </c>
      <c r="BT79" s="104">
        <f t="shared" si="339"/>
        <v>337947.86</v>
      </c>
      <c r="BU79" s="104">
        <f t="shared" si="340"/>
        <v>376.08</v>
      </c>
      <c r="BV79" s="87">
        <f t="shared" si="341"/>
        <v>338323.94</v>
      </c>
      <c r="BW79" s="90">
        <f t="shared" si="342"/>
        <v>7.0009684344318791E-3</v>
      </c>
      <c r="BX79" s="85">
        <f t="shared" si="343"/>
        <v>63.501860061789344</v>
      </c>
      <c r="BY79" s="104">
        <v>4819994.4000000004</v>
      </c>
      <c r="BZ79" s="90">
        <v>9.9740587818108378E-2</v>
      </c>
      <c r="CA79" s="85">
        <v>904.69095946153948</v>
      </c>
      <c r="CB79" s="104">
        <v>756026.08000000007</v>
      </c>
      <c r="CC79" s="90">
        <f t="shared" si="344"/>
        <v>1.5644517268530483E-2</v>
      </c>
      <c r="CD79" s="85">
        <f t="shared" si="345"/>
        <v>141.90264613028319</v>
      </c>
      <c r="CE79" s="106">
        <f t="shared" si="346"/>
        <v>743773.64</v>
      </c>
      <c r="CF79" s="107">
        <f t="shared" si="347"/>
        <v>1.5390976399726548E-2</v>
      </c>
      <c r="CG79" s="108">
        <f t="shared" si="348"/>
        <v>139.60291903944983</v>
      </c>
    </row>
    <row r="80" spans="1:85" x14ac:dyDescent="0.2">
      <c r="A80" s="56" t="s">
        <v>168</v>
      </c>
      <c r="B80" s="101" t="s">
        <v>169</v>
      </c>
      <c r="C80" s="102">
        <f t="shared" si="272"/>
        <v>4972.21</v>
      </c>
      <c r="D80" s="102">
        <f t="shared" si="273"/>
        <v>53862465.700000003</v>
      </c>
      <c r="E80" s="103">
        <f t="shared" si="274"/>
        <v>29300653.010000005</v>
      </c>
      <c r="F80" s="103">
        <f t="shared" si="275"/>
        <v>126853</v>
      </c>
      <c r="G80" s="103">
        <f t="shared" si="276"/>
        <v>0</v>
      </c>
      <c r="H80" s="103">
        <f t="shared" si="349"/>
        <v>29427506.010000005</v>
      </c>
      <c r="I80" s="90">
        <f t="shared" si="277"/>
        <v>0.54634531909295792</v>
      </c>
      <c r="J80" s="85">
        <f t="shared" si="278"/>
        <v>5918.3956449948828</v>
      </c>
      <c r="K80" s="103">
        <f t="shared" si="279"/>
        <v>0</v>
      </c>
      <c r="L80" s="103">
        <f t="shared" si="280"/>
        <v>0</v>
      </c>
      <c r="M80" s="103">
        <f t="shared" si="281"/>
        <v>0</v>
      </c>
      <c r="N80" s="103">
        <f t="shared" si="282"/>
        <v>0</v>
      </c>
      <c r="O80" s="103">
        <f t="shared" si="283"/>
        <v>0</v>
      </c>
      <c r="P80" s="103">
        <f t="shared" si="284"/>
        <v>0</v>
      </c>
      <c r="Q80" s="103"/>
      <c r="R80" s="88">
        <f t="shared" si="285"/>
        <v>0</v>
      </c>
      <c r="S80" s="89">
        <f t="shared" si="286"/>
        <v>0</v>
      </c>
      <c r="T80" s="104">
        <f t="shared" si="287"/>
        <v>5347264.8399999989</v>
      </c>
      <c r="U80" s="104">
        <f t="shared" si="288"/>
        <v>281002.51</v>
      </c>
      <c r="V80" s="104">
        <f t="shared" si="289"/>
        <v>984870.87000000011</v>
      </c>
      <c r="W80" s="103">
        <f t="shared" si="290"/>
        <v>0</v>
      </c>
      <c r="X80" s="103">
        <f t="shared" si="291"/>
        <v>0</v>
      </c>
      <c r="Y80" s="103">
        <f t="shared" si="292"/>
        <v>0</v>
      </c>
      <c r="Z80" s="105">
        <f t="shared" si="293"/>
        <v>6613138.2199999988</v>
      </c>
      <c r="AA80" s="90">
        <f t="shared" si="294"/>
        <v>0.12277823033266742</v>
      </c>
      <c r="AB80" s="85">
        <f t="shared" si="295"/>
        <v>1330.0198945740424</v>
      </c>
      <c r="AC80" s="104">
        <f t="shared" si="296"/>
        <v>1848427.8599999999</v>
      </c>
      <c r="AD80" s="104">
        <f t="shared" si="297"/>
        <v>275831.87999999995</v>
      </c>
      <c r="AE80" s="104">
        <f t="shared" si="298"/>
        <v>31093.79</v>
      </c>
      <c r="AF80" s="104">
        <f t="shared" si="299"/>
        <v>0</v>
      </c>
      <c r="AG80" s="86">
        <f t="shared" si="300"/>
        <v>2155353.5299999998</v>
      </c>
      <c r="AH80" s="90">
        <f t="shared" si="301"/>
        <v>4.0015871943270498E-2</v>
      </c>
      <c r="AI80" s="86">
        <f t="shared" si="302"/>
        <v>433.47998777203696</v>
      </c>
      <c r="AJ80" s="104">
        <f t="shared" si="303"/>
        <v>0</v>
      </c>
      <c r="AK80" s="104">
        <f t="shared" si="304"/>
        <v>0</v>
      </c>
      <c r="AL80" s="86">
        <f t="shared" si="305"/>
        <v>0</v>
      </c>
      <c r="AM80" s="90">
        <f t="shared" si="306"/>
        <v>0</v>
      </c>
      <c r="AN80" s="91">
        <f t="shared" si="307"/>
        <v>0</v>
      </c>
      <c r="AO80" s="104">
        <f t="shared" si="308"/>
        <v>1176193.3799999997</v>
      </c>
      <c r="AP80" s="104">
        <f t="shared" si="309"/>
        <v>101175.89</v>
      </c>
      <c r="AQ80" s="104">
        <f t="shared" si="310"/>
        <v>0</v>
      </c>
      <c r="AR80" s="104">
        <f t="shared" si="311"/>
        <v>0</v>
      </c>
      <c r="AS80" s="104">
        <f t="shared" si="312"/>
        <v>1258639.6299999999</v>
      </c>
      <c r="AT80" s="104">
        <f t="shared" si="313"/>
        <v>0</v>
      </c>
      <c r="AU80" s="104">
        <f t="shared" si="314"/>
        <v>0</v>
      </c>
      <c r="AV80" s="104">
        <f t="shared" si="315"/>
        <v>287844.61</v>
      </c>
      <c r="AW80" s="104">
        <f t="shared" si="316"/>
        <v>0</v>
      </c>
      <c r="AX80" s="104">
        <f t="shared" si="317"/>
        <v>0</v>
      </c>
      <c r="AY80" s="104">
        <f t="shared" si="318"/>
        <v>0</v>
      </c>
      <c r="AZ80" s="104">
        <f t="shared" si="319"/>
        <v>36164.239999999998</v>
      </c>
      <c r="BA80" s="104">
        <f t="shared" si="320"/>
        <v>289704.99</v>
      </c>
      <c r="BB80" s="104">
        <f t="shared" si="321"/>
        <v>0</v>
      </c>
      <c r="BC80" s="104">
        <f t="shared" si="322"/>
        <v>82391</v>
      </c>
      <c r="BD80" s="104">
        <f t="shared" si="323"/>
        <v>13157.38</v>
      </c>
      <c r="BE80" s="86">
        <f t="shared" si="324"/>
        <v>3245271.1199999992</v>
      </c>
      <c r="BF80" s="90">
        <f t="shared" si="325"/>
        <v>6.0251068676939516E-2</v>
      </c>
      <c r="BG80" s="85">
        <f t="shared" si="326"/>
        <v>652.6818296089665</v>
      </c>
      <c r="BH80" s="104">
        <f t="shared" si="327"/>
        <v>0</v>
      </c>
      <c r="BI80" s="104">
        <f t="shared" si="328"/>
        <v>0</v>
      </c>
      <c r="BJ80" s="104">
        <f t="shared" si="329"/>
        <v>120210.06</v>
      </c>
      <c r="BK80" s="104">
        <f t="shared" si="330"/>
        <v>0</v>
      </c>
      <c r="BL80" s="104">
        <f t="shared" si="331"/>
        <v>0</v>
      </c>
      <c r="BM80" s="104">
        <f t="shared" si="332"/>
        <v>0</v>
      </c>
      <c r="BN80" s="104">
        <f t="shared" si="333"/>
        <v>161897.94</v>
      </c>
      <c r="BO80" s="87">
        <f t="shared" si="334"/>
        <v>282108</v>
      </c>
      <c r="BP80" s="90">
        <f t="shared" si="335"/>
        <v>5.2375619335971093E-3</v>
      </c>
      <c r="BQ80" s="85">
        <f t="shared" si="336"/>
        <v>56.736943934387327</v>
      </c>
      <c r="BR80" s="104">
        <f t="shared" si="337"/>
        <v>0</v>
      </c>
      <c r="BS80" s="104">
        <f t="shared" si="338"/>
        <v>0</v>
      </c>
      <c r="BT80" s="104">
        <f t="shared" si="339"/>
        <v>0</v>
      </c>
      <c r="BU80" s="104">
        <f t="shared" si="340"/>
        <v>107100.05999999998</v>
      </c>
      <c r="BV80" s="87">
        <f t="shared" si="341"/>
        <v>107100.05999999998</v>
      </c>
      <c r="BW80" s="90">
        <f t="shared" si="342"/>
        <v>1.9883987598436283E-3</v>
      </c>
      <c r="BX80" s="85">
        <f t="shared" si="343"/>
        <v>21.539729818330276</v>
      </c>
      <c r="BY80" s="104">
        <v>7954733.9300000006</v>
      </c>
      <c r="BZ80" s="90">
        <v>0.14768603380145667</v>
      </c>
      <c r="CA80" s="85">
        <v>1599.8386894358848</v>
      </c>
      <c r="CB80" s="104">
        <v>2345898.5599999996</v>
      </c>
      <c r="CC80" s="90">
        <f t="shared" si="344"/>
        <v>4.3553493690133824E-2</v>
      </c>
      <c r="CD80" s="85">
        <f t="shared" si="345"/>
        <v>471.80198744622606</v>
      </c>
      <c r="CE80" s="106">
        <f t="shared" si="346"/>
        <v>1731356.2700000003</v>
      </c>
      <c r="CF80" s="107">
        <f t="shared" si="347"/>
        <v>3.2144021769133384E-2</v>
      </c>
      <c r="CG80" s="108">
        <f t="shared" si="348"/>
        <v>348.20658620613375</v>
      </c>
    </row>
    <row r="81" spans="1:85" x14ac:dyDescent="0.2">
      <c r="A81" s="56" t="s">
        <v>170</v>
      </c>
      <c r="B81" s="101" t="s">
        <v>171</v>
      </c>
      <c r="C81" s="102">
        <f t="shared" si="272"/>
        <v>4763.2099999999991</v>
      </c>
      <c r="D81" s="102">
        <f t="shared" si="273"/>
        <v>55421946.719999999</v>
      </c>
      <c r="E81" s="103">
        <f t="shared" si="274"/>
        <v>29893340.739999991</v>
      </c>
      <c r="F81" s="103">
        <f t="shared" si="275"/>
        <v>115725.34</v>
      </c>
      <c r="G81" s="103">
        <f t="shared" si="276"/>
        <v>141115.16</v>
      </c>
      <c r="H81" s="103">
        <f t="shared" si="349"/>
        <v>30150181.239999991</v>
      </c>
      <c r="I81" s="90">
        <f t="shared" si="277"/>
        <v>0.54401158790619963</v>
      </c>
      <c r="J81" s="85">
        <f t="shared" si="278"/>
        <v>6329.8030613808751</v>
      </c>
      <c r="K81" s="103">
        <f t="shared" si="279"/>
        <v>0</v>
      </c>
      <c r="L81" s="103">
        <f t="shared" si="280"/>
        <v>0</v>
      </c>
      <c r="M81" s="103">
        <f t="shared" si="281"/>
        <v>0</v>
      </c>
      <c r="N81" s="103">
        <f t="shared" si="282"/>
        <v>0</v>
      </c>
      <c r="O81" s="103">
        <f t="shared" si="283"/>
        <v>0</v>
      </c>
      <c r="P81" s="103">
        <f t="shared" si="284"/>
        <v>0</v>
      </c>
      <c r="Q81" s="103"/>
      <c r="R81" s="88">
        <f t="shared" si="285"/>
        <v>0</v>
      </c>
      <c r="S81" s="89">
        <f t="shared" si="286"/>
        <v>0</v>
      </c>
      <c r="T81" s="104">
        <f t="shared" si="287"/>
        <v>7571441.5599999996</v>
      </c>
      <c r="U81" s="104">
        <f t="shared" si="288"/>
        <v>231631.16</v>
      </c>
      <c r="V81" s="104">
        <f t="shared" si="289"/>
        <v>990894.98</v>
      </c>
      <c r="W81" s="103">
        <f t="shared" si="290"/>
        <v>0</v>
      </c>
      <c r="X81" s="103">
        <f t="shared" si="291"/>
        <v>0</v>
      </c>
      <c r="Y81" s="103">
        <f t="shared" si="292"/>
        <v>138972.22</v>
      </c>
      <c r="Z81" s="105">
        <f t="shared" si="293"/>
        <v>8932939.9199999999</v>
      </c>
      <c r="AA81" s="90">
        <f t="shared" si="294"/>
        <v>0.16118055118364127</v>
      </c>
      <c r="AB81" s="85">
        <f t="shared" si="295"/>
        <v>1875.4033351458368</v>
      </c>
      <c r="AC81" s="104">
        <f t="shared" si="296"/>
        <v>1982905.0999999996</v>
      </c>
      <c r="AD81" s="104">
        <f t="shared" si="297"/>
        <v>114509.05</v>
      </c>
      <c r="AE81" s="104">
        <f t="shared" si="298"/>
        <v>30659.83</v>
      </c>
      <c r="AF81" s="104">
        <f t="shared" si="299"/>
        <v>0</v>
      </c>
      <c r="AG81" s="86">
        <f t="shared" si="300"/>
        <v>2128073.9799999995</v>
      </c>
      <c r="AH81" s="90">
        <f t="shared" si="301"/>
        <v>3.8397676479163555E-2</v>
      </c>
      <c r="AI81" s="86">
        <f t="shared" si="302"/>
        <v>446.77307530006021</v>
      </c>
      <c r="AJ81" s="104">
        <f t="shared" si="303"/>
        <v>0</v>
      </c>
      <c r="AK81" s="104">
        <f t="shared" si="304"/>
        <v>0</v>
      </c>
      <c r="AL81" s="86">
        <f t="shared" si="305"/>
        <v>0</v>
      </c>
      <c r="AM81" s="90">
        <f t="shared" si="306"/>
        <v>0</v>
      </c>
      <c r="AN81" s="91">
        <f t="shared" si="307"/>
        <v>0</v>
      </c>
      <c r="AO81" s="104">
        <f t="shared" si="308"/>
        <v>1079008.7400000002</v>
      </c>
      <c r="AP81" s="104">
        <f t="shared" si="309"/>
        <v>174012.96</v>
      </c>
      <c r="AQ81" s="104">
        <f t="shared" si="310"/>
        <v>0</v>
      </c>
      <c r="AR81" s="104">
        <f t="shared" si="311"/>
        <v>0</v>
      </c>
      <c r="AS81" s="104">
        <f t="shared" si="312"/>
        <v>1179461.1100000003</v>
      </c>
      <c r="AT81" s="104">
        <f t="shared" si="313"/>
        <v>0</v>
      </c>
      <c r="AU81" s="104">
        <f t="shared" si="314"/>
        <v>0</v>
      </c>
      <c r="AV81" s="104">
        <f t="shared" si="315"/>
        <v>214323.32</v>
      </c>
      <c r="AW81" s="104">
        <f t="shared" si="316"/>
        <v>0</v>
      </c>
      <c r="AX81" s="104">
        <f t="shared" si="317"/>
        <v>0</v>
      </c>
      <c r="AY81" s="104">
        <f t="shared" si="318"/>
        <v>0</v>
      </c>
      <c r="AZ81" s="104">
        <f t="shared" si="319"/>
        <v>0</v>
      </c>
      <c r="BA81" s="104">
        <f t="shared" si="320"/>
        <v>283403.69</v>
      </c>
      <c r="BB81" s="104">
        <f t="shared" si="321"/>
        <v>0</v>
      </c>
      <c r="BC81" s="104">
        <f t="shared" si="322"/>
        <v>109583.46</v>
      </c>
      <c r="BD81" s="104">
        <f t="shared" si="323"/>
        <v>163794.15</v>
      </c>
      <c r="BE81" s="86">
        <f t="shared" si="324"/>
        <v>3203587.43</v>
      </c>
      <c r="BF81" s="90">
        <f t="shared" si="325"/>
        <v>5.7803589003919423E-2</v>
      </c>
      <c r="BG81" s="85">
        <f t="shared" si="326"/>
        <v>672.5690091345964</v>
      </c>
      <c r="BH81" s="104">
        <f t="shared" si="327"/>
        <v>93886.95</v>
      </c>
      <c r="BI81" s="104">
        <f t="shared" si="328"/>
        <v>0</v>
      </c>
      <c r="BJ81" s="104">
        <f t="shared" si="329"/>
        <v>46159.509999999995</v>
      </c>
      <c r="BK81" s="104">
        <f t="shared" si="330"/>
        <v>0</v>
      </c>
      <c r="BL81" s="104">
        <f t="shared" si="331"/>
        <v>0</v>
      </c>
      <c r="BM81" s="104">
        <f t="shared" si="332"/>
        <v>0</v>
      </c>
      <c r="BN81" s="104">
        <f t="shared" si="333"/>
        <v>85231.76999999999</v>
      </c>
      <c r="BO81" s="87">
        <f t="shared" si="334"/>
        <v>225278.22999999998</v>
      </c>
      <c r="BP81" s="90">
        <f t="shared" si="335"/>
        <v>4.0647837784937337E-3</v>
      </c>
      <c r="BQ81" s="85">
        <f t="shared" si="336"/>
        <v>47.295464613149541</v>
      </c>
      <c r="BR81" s="104">
        <f t="shared" si="337"/>
        <v>0</v>
      </c>
      <c r="BS81" s="104">
        <f t="shared" si="338"/>
        <v>0</v>
      </c>
      <c r="BT81" s="104">
        <f t="shared" si="339"/>
        <v>0</v>
      </c>
      <c r="BU81" s="104">
        <f t="shared" si="340"/>
        <v>1651.9</v>
      </c>
      <c r="BV81" s="87">
        <f t="shared" si="341"/>
        <v>1651.9</v>
      </c>
      <c r="BW81" s="90">
        <f t="shared" si="342"/>
        <v>2.9805881925181139E-5</v>
      </c>
      <c r="BX81" s="85">
        <f t="shared" si="343"/>
        <v>0.34680394103976109</v>
      </c>
      <c r="BY81" s="104">
        <v>6970010.9699999997</v>
      </c>
      <c r="BZ81" s="90">
        <v>0.12576265148558463</v>
      </c>
      <c r="CA81" s="85">
        <v>1463.3012128375615</v>
      </c>
      <c r="CB81" s="104">
        <v>1553047.5100000002</v>
      </c>
      <c r="CC81" s="90">
        <f t="shared" si="344"/>
        <v>2.8022247537536522E-2</v>
      </c>
      <c r="CD81" s="85">
        <f t="shared" si="345"/>
        <v>326.05060662872319</v>
      </c>
      <c r="CE81" s="106">
        <f t="shared" si="346"/>
        <v>2257175.54</v>
      </c>
      <c r="CF81" s="107">
        <f t="shared" si="347"/>
        <v>4.0727106743535912E-2</v>
      </c>
      <c r="CG81" s="108">
        <f t="shared" si="348"/>
        <v>473.87697372150302</v>
      </c>
    </row>
    <row r="82" spans="1:85" x14ac:dyDescent="0.2">
      <c r="A82" s="56" t="s">
        <v>172</v>
      </c>
      <c r="B82" s="101" t="s">
        <v>173</v>
      </c>
      <c r="C82" s="102">
        <f t="shared" si="272"/>
        <v>4402.88</v>
      </c>
      <c r="D82" s="102">
        <f t="shared" si="273"/>
        <v>49346221.25</v>
      </c>
      <c r="E82" s="103">
        <f t="shared" si="274"/>
        <v>25980946.810000002</v>
      </c>
      <c r="F82" s="103">
        <f t="shared" si="275"/>
        <v>459538.55999999994</v>
      </c>
      <c r="G82" s="103">
        <f t="shared" si="276"/>
        <v>0</v>
      </c>
      <c r="H82" s="103">
        <f t="shared" si="349"/>
        <v>26440485.370000001</v>
      </c>
      <c r="I82" s="90">
        <f t="shared" si="277"/>
        <v>0.53581580717287447</v>
      </c>
      <c r="J82" s="85">
        <f t="shared" si="278"/>
        <v>6005.270497946799</v>
      </c>
      <c r="K82" s="103">
        <f t="shared" si="279"/>
        <v>0</v>
      </c>
      <c r="L82" s="103">
        <f t="shared" si="280"/>
        <v>0</v>
      </c>
      <c r="M82" s="103">
        <f t="shared" si="281"/>
        <v>0</v>
      </c>
      <c r="N82" s="103">
        <f t="shared" si="282"/>
        <v>0</v>
      </c>
      <c r="O82" s="103">
        <f t="shared" si="283"/>
        <v>0</v>
      </c>
      <c r="P82" s="103">
        <f t="shared" si="284"/>
        <v>0</v>
      </c>
      <c r="Q82" s="103"/>
      <c r="R82" s="88">
        <f t="shared" si="285"/>
        <v>0</v>
      </c>
      <c r="S82" s="89">
        <f t="shared" si="286"/>
        <v>0</v>
      </c>
      <c r="T82" s="104">
        <f t="shared" si="287"/>
        <v>6867644.0100000007</v>
      </c>
      <c r="U82" s="104">
        <f t="shared" si="288"/>
        <v>134635.04999999999</v>
      </c>
      <c r="V82" s="104">
        <f t="shared" si="289"/>
        <v>875780.63</v>
      </c>
      <c r="W82" s="103">
        <f t="shared" si="290"/>
        <v>0</v>
      </c>
      <c r="X82" s="103">
        <f t="shared" si="291"/>
        <v>0</v>
      </c>
      <c r="Y82" s="103">
        <f t="shared" si="292"/>
        <v>0</v>
      </c>
      <c r="Z82" s="105">
        <f t="shared" si="293"/>
        <v>7878059.6900000004</v>
      </c>
      <c r="AA82" s="90">
        <f t="shared" si="294"/>
        <v>0.15964869224915576</v>
      </c>
      <c r="AB82" s="85">
        <f t="shared" si="295"/>
        <v>1789.2969351878771</v>
      </c>
      <c r="AC82" s="104">
        <f t="shared" si="296"/>
        <v>2507991.0299999998</v>
      </c>
      <c r="AD82" s="104">
        <f t="shared" si="297"/>
        <v>130697.86000000002</v>
      </c>
      <c r="AE82" s="104">
        <f t="shared" si="298"/>
        <v>33476.51</v>
      </c>
      <c r="AF82" s="104">
        <f t="shared" si="299"/>
        <v>0</v>
      </c>
      <c r="AG82" s="86">
        <f t="shared" si="300"/>
        <v>2672165.3999999994</v>
      </c>
      <c r="AH82" s="90">
        <f t="shared" si="301"/>
        <v>5.4151368277261948E-2</v>
      </c>
      <c r="AI82" s="86">
        <f t="shared" si="302"/>
        <v>606.91306599316795</v>
      </c>
      <c r="AJ82" s="104">
        <f t="shared" si="303"/>
        <v>0</v>
      </c>
      <c r="AK82" s="104">
        <f t="shared" si="304"/>
        <v>0</v>
      </c>
      <c r="AL82" s="86">
        <f t="shared" si="305"/>
        <v>0</v>
      </c>
      <c r="AM82" s="90">
        <f t="shared" si="306"/>
        <v>0</v>
      </c>
      <c r="AN82" s="91">
        <f t="shared" si="307"/>
        <v>0</v>
      </c>
      <c r="AO82" s="104">
        <f t="shared" si="308"/>
        <v>438426.43999999994</v>
      </c>
      <c r="AP82" s="104">
        <f t="shared" si="309"/>
        <v>141416</v>
      </c>
      <c r="AQ82" s="104">
        <f t="shared" si="310"/>
        <v>0</v>
      </c>
      <c r="AR82" s="104">
        <f t="shared" si="311"/>
        <v>0</v>
      </c>
      <c r="AS82" s="104">
        <f t="shared" si="312"/>
        <v>530802.48</v>
      </c>
      <c r="AT82" s="104">
        <f t="shared" si="313"/>
        <v>0</v>
      </c>
      <c r="AU82" s="104">
        <f t="shared" si="314"/>
        <v>0</v>
      </c>
      <c r="AV82" s="104">
        <f t="shared" si="315"/>
        <v>134135.91</v>
      </c>
      <c r="AW82" s="104">
        <f t="shared" si="316"/>
        <v>0</v>
      </c>
      <c r="AX82" s="104">
        <f t="shared" si="317"/>
        <v>0</v>
      </c>
      <c r="AY82" s="104">
        <f t="shared" si="318"/>
        <v>0</v>
      </c>
      <c r="AZ82" s="104">
        <f t="shared" si="319"/>
        <v>20939.2</v>
      </c>
      <c r="BA82" s="104">
        <f t="shared" si="320"/>
        <v>124586.80000000002</v>
      </c>
      <c r="BB82" s="104">
        <f t="shared" si="321"/>
        <v>0</v>
      </c>
      <c r="BC82" s="104">
        <f t="shared" si="322"/>
        <v>0</v>
      </c>
      <c r="BD82" s="104">
        <f t="shared" si="323"/>
        <v>0</v>
      </c>
      <c r="BE82" s="86">
        <f t="shared" si="324"/>
        <v>1390306.8299999998</v>
      </c>
      <c r="BF82" s="90">
        <f t="shared" si="325"/>
        <v>2.8174534843435451E-2</v>
      </c>
      <c r="BG82" s="85">
        <f t="shared" si="326"/>
        <v>315.7721377825423</v>
      </c>
      <c r="BH82" s="104">
        <f t="shared" si="327"/>
        <v>91353.589999999982</v>
      </c>
      <c r="BI82" s="104">
        <f t="shared" si="328"/>
        <v>0</v>
      </c>
      <c r="BJ82" s="104">
        <f t="shared" si="329"/>
        <v>265308.65000000002</v>
      </c>
      <c r="BK82" s="104">
        <f t="shared" si="330"/>
        <v>0</v>
      </c>
      <c r="BL82" s="104">
        <f t="shared" si="331"/>
        <v>0</v>
      </c>
      <c r="BM82" s="104">
        <f t="shared" si="332"/>
        <v>0</v>
      </c>
      <c r="BN82" s="104">
        <f t="shared" si="333"/>
        <v>56126.37</v>
      </c>
      <c r="BO82" s="87">
        <f t="shared" si="334"/>
        <v>412788.61</v>
      </c>
      <c r="BP82" s="90">
        <f t="shared" si="335"/>
        <v>8.3651513640469483E-3</v>
      </c>
      <c r="BQ82" s="85">
        <f t="shared" si="336"/>
        <v>93.754226778835672</v>
      </c>
      <c r="BR82" s="104">
        <f t="shared" si="337"/>
        <v>0</v>
      </c>
      <c r="BS82" s="104">
        <f t="shared" si="338"/>
        <v>0</v>
      </c>
      <c r="BT82" s="104">
        <f t="shared" si="339"/>
        <v>0</v>
      </c>
      <c r="BU82" s="104">
        <f t="shared" si="340"/>
        <v>74624.72</v>
      </c>
      <c r="BV82" s="87">
        <f t="shared" si="341"/>
        <v>74624.72</v>
      </c>
      <c r="BW82" s="90">
        <f t="shared" si="342"/>
        <v>1.5122681759548104E-3</v>
      </c>
      <c r="BX82" s="85">
        <f t="shared" si="343"/>
        <v>16.949069699832837</v>
      </c>
      <c r="BY82" s="104">
        <v>6188163.3999999985</v>
      </c>
      <c r="BZ82" s="90">
        <v>0.12540298412413897</v>
      </c>
      <c r="CA82" s="85">
        <v>1405.4808216440144</v>
      </c>
      <c r="CB82" s="104">
        <v>1607643.9000000001</v>
      </c>
      <c r="CC82" s="90">
        <f t="shared" si="344"/>
        <v>3.2578865397925483E-2</v>
      </c>
      <c r="CD82" s="85">
        <f t="shared" si="345"/>
        <v>365.13461643288031</v>
      </c>
      <c r="CE82" s="106">
        <f t="shared" si="346"/>
        <v>2681983.3300000005</v>
      </c>
      <c r="CF82" s="107">
        <f t="shared" si="347"/>
        <v>5.4350328395206156E-2</v>
      </c>
      <c r="CG82" s="108">
        <f t="shared" si="348"/>
        <v>609.14295415727895</v>
      </c>
    </row>
    <row r="83" spans="1:85" x14ac:dyDescent="0.2">
      <c r="A83" s="56" t="s">
        <v>174</v>
      </c>
      <c r="B83" s="101" t="s">
        <v>175</v>
      </c>
      <c r="C83" s="102">
        <f t="shared" si="272"/>
        <v>4267.37</v>
      </c>
      <c r="D83" s="102">
        <f t="shared" si="273"/>
        <v>50070414.960000001</v>
      </c>
      <c r="E83" s="103">
        <f t="shared" si="274"/>
        <v>24031249.639999997</v>
      </c>
      <c r="F83" s="103">
        <f t="shared" si="275"/>
        <v>1768720.8699999999</v>
      </c>
      <c r="G83" s="103">
        <f t="shared" si="276"/>
        <v>0</v>
      </c>
      <c r="H83" s="103">
        <f t="shared" si="349"/>
        <v>25799970.509999998</v>
      </c>
      <c r="I83" s="90">
        <f t="shared" si="277"/>
        <v>0.51527375058926406</v>
      </c>
      <c r="J83" s="85">
        <f t="shared" si="278"/>
        <v>6045.8714641570796</v>
      </c>
      <c r="K83" s="103">
        <f t="shared" si="279"/>
        <v>0</v>
      </c>
      <c r="L83" s="103">
        <f t="shared" si="280"/>
        <v>0</v>
      </c>
      <c r="M83" s="103">
        <f t="shared" si="281"/>
        <v>0</v>
      </c>
      <c r="N83" s="103">
        <f t="shared" si="282"/>
        <v>0</v>
      </c>
      <c r="O83" s="103">
        <f t="shared" si="283"/>
        <v>0</v>
      </c>
      <c r="P83" s="103">
        <f t="shared" si="284"/>
        <v>0</v>
      </c>
      <c r="Q83" s="103"/>
      <c r="R83" s="88">
        <f t="shared" si="285"/>
        <v>0</v>
      </c>
      <c r="S83" s="89">
        <f t="shared" si="286"/>
        <v>0</v>
      </c>
      <c r="T83" s="104">
        <f t="shared" si="287"/>
        <v>5197461.33</v>
      </c>
      <c r="U83" s="104">
        <f t="shared" si="288"/>
        <v>248980.28</v>
      </c>
      <c r="V83" s="104">
        <f t="shared" si="289"/>
        <v>843155.5</v>
      </c>
      <c r="W83" s="103">
        <f t="shared" si="290"/>
        <v>0</v>
      </c>
      <c r="X83" s="103">
        <f t="shared" si="291"/>
        <v>0</v>
      </c>
      <c r="Y83" s="103">
        <f t="shared" si="292"/>
        <v>0</v>
      </c>
      <c r="Z83" s="105">
        <f t="shared" si="293"/>
        <v>6289597.1100000003</v>
      </c>
      <c r="AA83" s="90">
        <f t="shared" si="294"/>
        <v>0.12561503864157311</v>
      </c>
      <c r="AB83" s="85">
        <f t="shared" si="295"/>
        <v>1473.8813625253963</v>
      </c>
      <c r="AC83" s="104">
        <f t="shared" si="296"/>
        <v>1374611.08</v>
      </c>
      <c r="AD83" s="104">
        <f t="shared" si="297"/>
        <v>250774.12</v>
      </c>
      <c r="AE83" s="104">
        <f t="shared" si="298"/>
        <v>29920.009999999995</v>
      </c>
      <c r="AF83" s="104">
        <f t="shared" si="299"/>
        <v>0</v>
      </c>
      <c r="AG83" s="86">
        <f t="shared" si="300"/>
        <v>1655305.2100000002</v>
      </c>
      <c r="AH83" s="90">
        <f t="shared" si="301"/>
        <v>3.3059546467157939E-2</v>
      </c>
      <c r="AI83" s="86">
        <f t="shared" si="302"/>
        <v>387.89821599720676</v>
      </c>
      <c r="AJ83" s="104">
        <f t="shared" si="303"/>
        <v>0</v>
      </c>
      <c r="AK83" s="104">
        <f t="shared" si="304"/>
        <v>0</v>
      </c>
      <c r="AL83" s="86">
        <f t="shared" si="305"/>
        <v>0</v>
      </c>
      <c r="AM83" s="90">
        <f t="shared" si="306"/>
        <v>0</v>
      </c>
      <c r="AN83" s="91">
        <f t="shared" si="307"/>
        <v>0</v>
      </c>
      <c r="AO83" s="104">
        <f t="shared" si="308"/>
        <v>953079.65000000014</v>
      </c>
      <c r="AP83" s="104">
        <f t="shared" si="309"/>
        <v>196696.72999999998</v>
      </c>
      <c r="AQ83" s="104">
        <f t="shared" si="310"/>
        <v>0</v>
      </c>
      <c r="AR83" s="104">
        <f t="shared" si="311"/>
        <v>0</v>
      </c>
      <c r="AS83" s="104">
        <f t="shared" si="312"/>
        <v>1012686.2400000001</v>
      </c>
      <c r="AT83" s="104">
        <f t="shared" si="313"/>
        <v>0</v>
      </c>
      <c r="AU83" s="104">
        <f t="shared" si="314"/>
        <v>0</v>
      </c>
      <c r="AV83" s="104">
        <f t="shared" si="315"/>
        <v>288388.14</v>
      </c>
      <c r="AW83" s="104">
        <f t="shared" si="316"/>
        <v>0</v>
      </c>
      <c r="AX83" s="104">
        <f t="shared" si="317"/>
        <v>0</v>
      </c>
      <c r="AY83" s="104">
        <f t="shared" si="318"/>
        <v>0</v>
      </c>
      <c r="AZ83" s="104">
        <f t="shared" si="319"/>
        <v>11544.619999999999</v>
      </c>
      <c r="BA83" s="104">
        <f t="shared" si="320"/>
        <v>170847.97999999998</v>
      </c>
      <c r="BB83" s="104">
        <f t="shared" si="321"/>
        <v>0</v>
      </c>
      <c r="BC83" s="104">
        <f t="shared" si="322"/>
        <v>0</v>
      </c>
      <c r="BD83" s="104">
        <f t="shared" si="323"/>
        <v>994542.41</v>
      </c>
      <c r="BE83" s="86">
        <f t="shared" si="324"/>
        <v>3627785.7700000005</v>
      </c>
      <c r="BF83" s="90">
        <f t="shared" si="325"/>
        <v>7.2453678941909058E-2</v>
      </c>
      <c r="BG83" s="85">
        <f t="shared" si="326"/>
        <v>850.12215252017063</v>
      </c>
      <c r="BH83" s="104">
        <f t="shared" si="327"/>
        <v>0</v>
      </c>
      <c r="BI83" s="104">
        <f t="shared" si="328"/>
        <v>4722.1000000000004</v>
      </c>
      <c r="BJ83" s="104">
        <f t="shared" si="329"/>
        <v>206620.36</v>
      </c>
      <c r="BK83" s="104">
        <f t="shared" si="330"/>
        <v>0</v>
      </c>
      <c r="BL83" s="104">
        <f t="shared" si="331"/>
        <v>0</v>
      </c>
      <c r="BM83" s="104">
        <f t="shared" si="332"/>
        <v>0</v>
      </c>
      <c r="BN83" s="104">
        <f t="shared" si="333"/>
        <v>145262.36000000004</v>
      </c>
      <c r="BO83" s="87">
        <f t="shared" si="334"/>
        <v>356604.82000000007</v>
      </c>
      <c r="BP83" s="90">
        <f t="shared" si="335"/>
        <v>7.1220663995871158E-3</v>
      </c>
      <c r="BQ83" s="85">
        <f t="shared" si="336"/>
        <v>83.565479440498493</v>
      </c>
      <c r="BR83" s="104">
        <f t="shared" si="337"/>
        <v>0</v>
      </c>
      <c r="BS83" s="104">
        <f t="shared" si="338"/>
        <v>0</v>
      </c>
      <c r="BT83" s="104">
        <f t="shared" si="339"/>
        <v>0</v>
      </c>
      <c r="BU83" s="104">
        <f t="shared" si="340"/>
        <v>41016.380000000005</v>
      </c>
      <c r="BV83" s="87">
        <f t="shared" si="341"/>
        <v>41016.380000000005</v>
      </c>
      <c r="BW83" s="90">
        <f t="shared" si="342"/>
        <v>8.1917395797032966E-4</v>
      </c>
      <c r="BX83" s="85">
        <f t="shared" si="343"/>
        <v>9.6116296454256389</v>
      </c>
      <c r="BY83" s="104">
        <v>8261994.8300000001</v>
      </c>
      <c r="BZ83" s="90">
        <v>0.165007516646313</v>
      </c>
      <c r="CA83" s="85">
        <v>1936.0858866233771</v>
      </c>
      <c r="CB83" s="104">
        <v>1921267.27</v>
      </c>
      <c r="CC83" s="90">
        <f t="shared" si="344"/>
        <v>3.8371307118881523E-2</v>
      </c>
      <c r="CD83" s="85">
        <f t="shared" si="345"/>
        <v>450.22279999156393</v>
      </c>
      <c r="CE83" s="106">
        <f t="shared" si="346"/>
        <v>2116873.06</v>
      </c>
      <c r="CF83" s="107">
        <f t="shared" si="347"/>
        <v>4.2277921237343787E-2</v>
      </c>
      <c r="CG83" s="108">
        <f t="shared" si="348"/>
        <v>496.06035098901668</v>
      </c>
    </row>
    <row r="84" spans="1:85" s="61" customFormat="1" x14ac:dyDescent="0.2">
      <c r="A84" s="56"/>
      <c r="B84" s="110" t="s">
        <v>176</v>
      </c>
      <c r="C84" s="115"/>
      <c r="D84" s="116"/>
      <c r="E84" s="83"/>
      <c r="F84" s="83"/>
      <c r="G84" s="83"/>
      <c r="H84" s="83"/>
      <c r="I84" s="90"/>
      <c r="J84" s="85"/>
      <c r="K84" s="104">
        <f>IF(ISNA(VLOOKUP($A84,program1516,4,FALSE))=TRUE,0,VLOOKUP($A84,program1516,4,FALSE))</f>
        <v>0</v>
      </c>
      <c r="L84" s="104">
        <f>IF(ISNA(VLOOKUP($A84,program1516,5,FALSE))=TRUE,0,VLOOKUP($A84,program1516,5,FALSE))</f>
        <v>0</v>
      </c>
      <c r="M84" s="104">
        <f>IF(ISNA(VLOOKUP($A84,program1516,6,FALSE))=TRUE,0,VLOOKUP($A84,program1516,6,FALSE))</f>
        <v>0</v>
      </c>
      <c r="N84" s="104">
        <f>IF(ISNA(VLOOKUP($A84,program1516,7,FALSE))=TRUE,0,VLOOKUP($A84,program1516,7,FALSE))</f>
        <v>0</v>
      </c>
      <c r="O84" s="104">
        <f>IF(ISNA(VLOOKUP($A84,program1516,8,FALSE))=TRUE,0,VLOOKUP($A84,program1516,8,FALSE))</f>
        <v>0</v>
      </c>
      <c r="P84" s="104">
        <f>IF(ISNA(VLOOKUP($A84,program1516,9,FALSE))=TRUE,0,VLOOKUP($A84,program1516,9,FALSE))</f>
        <v>0</v>
      </c>
      <c r="Q84" s="87"/>
      <c r="R84" s="88"/>
      <c r="S84" s="89"/>
      <c r="T84" s="104"/>
      <c r="U84" s="104"/>
      <c r="V84" s="104"/>
      <c r="W84" s="104"/>
      <c r="X84" s="104"/>
      <c r="Y84" s="104"/>
      <c r="Z84" s="86"/>
      <c r="AA84" s="90"/>
      <c r="AB84" s="85"/>
      <c r="AC84" s="104"/>
      <c r="AD84" s="104"/>
      <c r="AE84" s="104"/>
      <c r="AF84" s="104"/>
      <c r="AG84" s="86"/>
      <c r="AH84" s="90"/>
      <c r="AI84" s="86"/>
      <c r="AJ84" s="86"/>
      <c r="AK84" s="86"/>
      <c r="AL84" s="86"/>
      <c r="AM84" s="90"/>
      <c r="AN84" s="91"/>
      <c r="AO84" s="104"/>
      <c r="AP84" s="104"/>
      <c r="AQ84" s="104"/>
      <c r="AR84" s="104"/>
      <c r="AS84" s="104"/>
      <c r="AT84" s="104"/>
      <c r="AU84" s="104"/>
      <c r="AV84" s="104"/>
      <c r="AW84" s="104"/>
      <c r="AX84" s="86"/>
      <c r="AY84" s="86"/>
      <c r="AZ84" s="86"/>
      <c r="BA84" s="86"/>
      <c r="BB84" s="86"/>
      <c r="BC84" s="86"/>
      <c r="BD84" s="86"/>
      <c r="BE84" s="86"/>
      <c r="BF84" s="90"/>
      <c r="BG84" s="85"/>
      <c r="BH84" s="104"/>
      <c r="BI84" s="104"/>
      <c r="BJ84" s="104"/>
      <c r="BK84" s="104"/>
      <c r="BL84" s="104"/>
      <c r="BM84" s="104"/>
      <c r="BN84" s="104"/>
      <c r="BO84" s="86"/>
      <c r="BP84" s="90"/>
      <c r="BQ84" s="85"/>
      <c r="BR84" s="86"/>
      <c r="BS84" s="86"/>
      <c r="BT84" s="86"/>
      <c r="BU84" s="86"/>
      <c r="BV84" s="86"/>
      <c r="BW84" s="90"/>
      <c r="BX84" s="85"/>
      <c r="BY84" s="86"/>
      <c r="BZ84" s="90"/>
      <c r="CA84" s="85"/>
      <c r="CB84" s="86"/>
      <c r="CC84" s="90"/>
      <c r="CD84" s="85"/>
      <c r="CE84" s="92"/>
      <c r="CF84" s="107"/>
      <c r="CG84" s="108"/>
    </row>
    <row r="85" spans="1:85" s="61" customFormat="1" ht="4.5" customHeight="1" x14ac:dyDescent="0.2">
      <c r="A85" s="17"/>
      <c r="B85" s="53"/>
      <c r="C85" s="54"/>
      <c r="D85" s="55"/>
      <c r="E85" s="94"/>
      <c r="F85" s="94"/>
      <c r="G85" s="94"/>
      <c r="H85" s="94"/>
      <c r="I85" s="73"/>
      <c r="J85" s="70"/>
      <c r="K85" s="104">
        <f>IF(ISNA(VLOOKUP($A85,program1516,4,FALSE))=TRUE,0,VLOOKUP($A85,program1516,4,FALSE))</f>
        <v>0</v>
      </c>
      <c r="L85" s="104">
        <f>IF(ISNA(VLOOKUP($A85,program1516,5,FALSE))=TRUE,0,VLOOKUP($A85,program1516,5,FALSE))</f>
        <v>0</v>
      </c>
      <c r="M85" s="104">
        <f>IF(ISNA(VLOOKUP($A85,program1516,6,FALSE))=TRUE,0,VLOOKUP($A85,program1516,6,FALSE))</f>
        <v>0</v>
      </c>
      <c r="N85" s="104">
        <f>IF(ISNA(VLOOKUP($A85,program1516,7,FALSE))=TRUE,0,VLOOKUP($A85,program1516,7,FALSE))</f>
        <v>0</v>
      </c>
      <c r="O85" s="104">
        <f>IF(ISNA(VLOOKUP($A85,program1516,8,FALSE))=TRUE,0,VLOOKUP($A85,program1516,8,FALSE))</f>
        <v>0</v>
      </c>
      <c r="P85" s="104">
        <f>IF(ISNA(VLOOKUP($A85,program1516,9,FALSE))=TRUE,0,VLOOKUP($A85,program1516,9,FALSE))</f>
        <v>0</v>
      </c>
      <c r="Q85" s="87"/>
      <c r="R85" s="73"/>
      <c r="S85" s="74"/>
      <c r="T85" s="104"/>
      <c r="U85" s="104"/>
      <c r="V85" s="104"/>
      <c r="W85" s="104"/>
      <c r="X85" s="104"/>
      <c r="Y85" s="104"/>
      <c r="Z85" s="97"/>
      <c r="AA85" s="98"/>
      <c r="AB85" s="99"/>
      <c r="AC85" s="104"/>
      <c r="AD85" s="104"/>
      <c r="AE85" s="104"/>
      <c r="AF85" s="104"/>
      <c r="AG85" s="97"/>
      <c r="AH85" s="98"/>
      <c r="AI85" s="97"/>
      <c r="AJ85" s="97"/>
      <c r="AK85" s="97"/>
      <c r="AL85" s="97"/>
      <c r="AM85" s="98"/>
      <c r="AN85" s="100"/>
      <c r="AO85" s="104"/>
      <c r="AP85" s="104"/>
      <c r="AQ85" s="104"/>
      <c r="AR85" s="104"/>
      <c r="AS85" s="104"/>
      <c r="AT85" s="104"/>
      <c r="AU85" s="104"/>
      <c r="AV85" s="104"/>
      <c r="AW85" s="104"/>
      <c r="AX85" s="97"/>
      <c r="AY85" s="97"/>
      <c r="AZ85" s="97"/>
      <c r="BA85" s="97"/>
      <c r="BB85" s="97"/>
      <c r="BC85" s="97"/>
      <c r="BD85" s="97"/>
      <c r="BE85" s="97"/>
      <c r="BF85" s="98"/>
      <c r="BG85" s="99"/>
      <c r="BH85" s="104"/>
      <c r="BI85" s="104"/>
      <c r="BJ85" s="104"/>
      <c r="BK85" s="104"/>
      <c r="BL85" s="104"/>
      <c r="BM85" s="104"/>
      <c r="BN85" s="104"/>
      <c r="BO85" s="97"/>
      <c r="BP85" s="98"/>
      <c r="BQ85" s="99"/>
      <c r="BR85" s="97"/>
      <c r="BS85" s="97"/>
      <c r="BT85" s="97"/>
      <c r="BU85" s="97"/>
      <c r="BV85" s="97"/>
      <c r="BW85" s="98"/>
      <c r="BX85" s="99"/>
      <c r="BY85" s="97"/>
      <c r="BZ85" s="98"/>
      <c r="CA85" s="99"/>
      <c r="CB85" s="97"/>
      <c r="CC85" s="98"/>
      <c r="CD85" s="99"/>
      <c r="CE85" s="92"/>
    </row>
    <row r="86" spans="1:85" x14ac:dyDescent="0.2">
      <c r="A86" s="56" t="s">
        <v>177</v>
      </c>
      <c r="B86" s="101" t="s">
        <v>178</v>
      </c>
      <c r="C86" s="102">
        <f t="shared" ref="C86:C108" si="350">VLOOKUP($A86,enroll1516,3,FALSE)</f>
        <v>4525.51</v>
      </c>
      <c r="D86" s="102">
        <f t="shared" ref="D86:D108" si="351">VLOOKUP($A86,enroll1516,4,FALSE)</f>
        <v>48870136.530000001</v>
      </c>
      <c r="E86" s="103">
        <f t="shared" ref="E86:E108" si="352">IF(ISNA(VLOOKUP($A86,program1516,2,FALSE))=TRUE,0,VLOOKUP($A86,program1516,2,FALSE))</f>
        <v>25678275.120000001</v>
      </c>
      <c r="F86" s="103">
        <f t="shared" ref="F86:F108" si="353">IF(ISNA(VLOOKUP($A86,program1516,3,FALSE))=TRUE,0,VLOOKUP($A86,program1516,3,FALSE))</f>
        <v>497454.19000000006</v>
      </c>
      <c r="G86" s="103">
        <f t="shared" ref="G86:G108" si="354">IF(ISNA(VLOOKUP($A86,program1516,4,FALSE))=TRUE,0,VLOOKUP($A86,program1516,4,FALSE))</f>
        <v>0</v>
      </c>
      <c r="H86" s="103">
        <f>SUM(E86:G86)</f>
        <v>26175729.310000002</v>
      </c>
      <c r="I86" s="90">
        <f t="shared" ref="I86:I108" si="355">H86/D86</f>
        <v>0.53561809253247039</v>
      </c>
      <c r="J86" s="85">
        <f t="shared" ref="J86:J108" si="356">H86/C86</f>
        <v>5784.0396574087781</v>
      </c>
      <c r="K86" s="103">
        <f t="shared" ref="K86:K108" si="357">IF(ISNA(VLOOKUP($A86,program1516,5,FALSE))=TRUE,0,VLOOKUP($A86,program1516,5,FALSE))</f>
        <v>0</v>
      </c>
      <c r="L86" s="103">
        <f t="shared" ref="L86:L108" si="358">IF(ISNA(VLOOKUP($A86,program1516,6,FALSE))=TRUE,0,VLOOKUP($A86,program1516,6,FALSE))</f>
        <v>0</v>
      </c>
      <c r="M86" s="103">
        <f t="shared" ref="M86:M108" si="359">IF(ISNA(VLOOKUP($A86,program1516,7,FALSE))=TRUE,0,VLOOKUP($A86,program1516,7,FALSE))</f>
        <v>0</v>
      </c>
      <c r="N86" s="103">
        <f t="shared" ref="N86:N108" si="360">IF(ISNA(VLOOKUP($A86,program1516,8,FALSE))=TRUE,0,VLOOKUP($A86,program1516,8,FALSE))</f>
        <v>0</v>
      </c>
      <c r="O86" s="103">
        <f t="shared" ref="O86:O108" si="361">IF(ISNA(VLOOKUP($A86,program1516,9,FALSE))=TRUE,0,VLOOKUP($A86,program1516,9,FALSE))</f>
        <v>0</v>
      </c>
      <c r="P86" s="103">
        <f t="shared" ref="P86:P108" si="362">IF(ISNA(VLOOKUP($A86,program1516,10,FALSE))=TRUE,0,VLOOKUP($A86,program1516,10,FALSE))</f>
        <v>0</v>
      </c>
      <c r="Q86" s="103"/>
      <c r="R86" s="88">
        <f t="shared" ref="R86:R109" si="363">Q86/D86</f>
        <v>0</v>
      </c>
      <c r="S86" s="89">
        <f t="shared" ref="S86:S109" si="364">Q86/C86</f>
        <v>0</v>
      </c>
      <c r="T86" s="104">
        <f t="shared" ref="T86:T108" si="365">VLOOKUP($A86,program1516,11,FALSE)</f>
        <v>6536480.5899999999</v>
      </c>
      <c r="U86" s="104">
        <f t="shared" ref="U86:U108" si="366">VLOOKUP($A86,program1516,12,FALSE)</f>
        <v>259169.18</v>
      </c>
      <c r="V86" s="104">
        <f t="shared" ref="V86:V108" si="367">VLOOKUP($A86,program1516,13,FALSE)</f>
        <v>722642.27000000014</v>
      </c>
      <c r="W86" s="103">
        <f t="shared" ref="W86:W108" si="368">VLOOKUP($A86,program1516,14,FALSE)</f>
        <v>0</v>
      </c>
      <c r="X86" s="103">
        <f t="shared" ref="X86:X108" si="369">VLOOKUP($A86,program1516,15,FALSE)</f>
        <v>0</v>
      </c>
      <c r="Y86" s="103">
        <f t="shared" ref="Y86:Y108" si="370">VLOOKUP($A86,program1516,16,FALSE)</f>
        <v>0</v>
      </c>
      <c r="Z86" s="105">
        <f t="shared" ref="Z86:Z108" si="371">SUM(T86:Y86)</f>
        <v>7518292.04</v>
      </c>
      <c r="AA86" s="90">
        <f t="shared" ref="AA86:AA108" si="372">Z86/D86</f>
        <v>0.15384225569709084</v>
      </c>
      <c r="AB86" s="85">
        <f t="shared" ref="AB86:AB108" si="373">Z86/C86</f>
        <v>1661.3137613219283</v>
      </c>
      <c r="AC86" s="104">
        <f t="shared" ref="AC86:AC108" si="374">VLOOKUP($A86,program1516,17,FALSE)</f>
        <v>889494.54</v>
      </c>
      <c r="AD86" s="104">
        <f t="shared" ref="AD86:AD108" si="375">VLOOKUP($A86,program1516,18,FALSE)</f>
        <v>74241.47</v>
      </c>
      <c r="AE86" s="104">
        <f t="shared" ref="AE86:AE108" si="376">VLOOKUP($A86,program1516,19,FALSE)</f>
        <v>38789.490000000005</v>
      </c>
      <c r="AF86" s="104">
        <f t="shared" ref="AF86:AF108" si="377">VLOOKUP($A86,program1516,20,FALSE)</f>
        <v>0</v>
      </c>
      <c r="AG86" s="86">
        <f t="shared" ref="AG86:AG108" si="378">SUM(AC86:AF86)</f>
        <v>1002525.5</v>
      </c>
      <c r="AH86" s="90">
        <f t="shared" ref="AH86:AH109" si="379">AG86/D86</f>
        <v>2.0514072011740294E-2</v>
      </c>
      <c r="AI86" s="86">
        <f t="shared" ref="AI86:AI109" si="380">AG86/C86</f>
        <v>221.52762893022</v>
      </c>
      <c r="AJ86" s="104">
        <f t="shared" ref="AJ86:AJ108" si="381">VLOOKUP($A86,program1516,21,FALSE)</f>
        <v>0</v>
      </c>
      <c r="AK86" s="104">
        <f t="shared" ref="AK86:AK108" si="382">VLOOKUP($A86,program1516,22,FALSE)</f>
        <v>0</v>
      </c>
      <c r="AL86" s="86">
        <f t="shared" ref="AL86:AL108" si="383">SUM(AJ86:AK86)</f>
        <v>0</v>
      </c>
      <c r="AM86" s="90">
        <f t="shared" ref="AM86:AM109" si="384">AL86/D86</f>
        <v>0</v>
      </c>
      <c r="AN86" s="91">
        <f t="shared" ref="AN86:AN109" si="385">AL86/C86</f>
        <v>0</v>
      </c>
      <c r="AO86" s="104">
        <f t="shared" ref="AO86:AO108" si="386">VLOOKUP($A86,program1516,23,FALSE)</f>
        <v>919564.55</v>
      </c>
      <c r="AP86" s="104">
        <f t="shared" ref="AP86:AP108" si="387">VLOOKUP($A86,program1516,24,FALSE)</f>
        <v>577644.71</v>
      </c>
      <c r="AQ86" s="104">
        <f t="shared" ref="AQ86:AQ108" si="388">VLOOKUP($A86,program1516,25,FALSE)</f>
        <v>0</v>
      </c>
      <c r="AR86" s="104">
        <f t="shared" ref="AR86:AR108" si="389">VLOOKUP($A86,program1516,26,FALSE)</f>
        <v>0</v>
      </c>
      <c r="AS86" s="104">
        <f t="shared" ref="AS86:AS108" si="390">VLOOKUP($A86,program1516,27,FALSE)</f>
        <v>1080886.2200000002</v>
      </c>
      <c r="AT86" s="104">
        <f t="shared" ref="AT86:AT108" si="391">VLOOKUP($A86,program1516,28,FALSE)</f>
        <v>0</v>
      </c>
      <c r="AU86" s="104">
        <f t="shared" ref="AU86:AU108" si="392">VLOOKUP($A86,program1516,29,FALSE)</f>
        <v>0</v>
      </c>
      <c r="AV86" s="104">
        <f t="shared" ref="AV86:AV108" si="393">VLOOKUP($A86,program1516,30,FALSE)</f>
        <v>239355.31</v>
      </c>
      <c r="AW86" s="104">
        <f t="shared" ref="AW86:AW108" si="394">VLOOKUP($A86,program1516,31,FALSE)</f>
        <v>0</v>
      </c>
      <c r="AX86" s="104">
        <f t="shared" ref="AX86:AX108" si="395">VLOOKUP($A86,program1516,32,FALSE)</f>
        <v>0</v>
      </c>
      <c r="AY86" s="104">
        <f t="shared" ref="AY86:AY108" si="396">VLOOKUP($A86,program1516,33,FALSE)</f>
        <v>0</v>
      </c>
      <c r="AZ86" s="104">
        <f t="shared" ref="AZ86:AZ108" si="397">VLOOKUP($A86,program1516,34,FALSE)</f>
        <v>14871.41</v>
      </c>
      <c r="BA86" s="104">
        <f t="shared" ref="BA86:BA108" si="398">VLOOKUP($A86,program1516,35,FALSE)</f>
        <v>137316.53000000003</v>
      </c>
      <c r="BB86" s="104">
        <f t="shared" ref="BB86:BB108" si="399">VLOOKUP($A86,program1516,36,FALSE)</f>
        <v>0</v>
      </c>
      <c r="BC86" s="104">
        <f t="shared" ref="BC86:BC108" si="400">VLOOKUP($A86,program1516,37,FALSE)</f>
        <v>0</v>
      </c>
      <c r="BD86" s="104">
        <f t="shared" ref="BD86:BD108" si="401">VLOOKUP($A86,program1516,38,FALSE)</f>
        <v>0</v>
      </c>
      <c r="BE86" s="86">
        <f t="shared" ref="BE86:BE108" si="402">SUM(AO86:BD86)</f>
        <v>2969638.7300000004</v>
      </c>
      <c r="BF86" s="90">
        <f t="shared" ref="BF86:BF108" si="403">BE86/D86</f>
        <v>6.0765918429080364E-2</v>
      </c>
      <c r="BG86" s="85">
        <f t="shared" ref="BG86:BG108" si="404">BE86/C86</f>
        <v>656.19979405636059</v>
      </c>
      <c r="BH86" s="104">
        <f t="shared" ref="BH86:BH108" si="405">VLOOKUP($A86,program1516,39,FALSE)</f>
        <v>0</v>
      </c>
      <c r="BI86" s="104">
        <f t="shared" ref="BI86:BI108" si="406">VLOOKUP($A86,program1516,40,FALSE)</f>
        <v>0</v>
      </c>
      <c r="BJ86" s="104">
        <f t="shared" ref="BJ86:BJ108" si="407">VLOOKUP($A86,program1516,41,FALSE)</f>
        <v>62954.419999999991</v>
      </c>
      <c r="BK86" s="104">
        <f t="shared" ref="BK86:BK108" si="408">VLOOKUP($A86,program1516,42,FALSE)</f>
        <v>0</v>
      </c>
      <c r="BL86" s="104">
        <f t="shared" ref="BL86:BL108" si="409">VLOOKUP($A86,program1516,43,FALSE)</f>
        <v>0</v>
      </c>
      <c r="BM86" s="104">
        <f t="shared" ref="BM86:BM108" si="410">VLOOKUP($A86,program1516,44,FALSE)</f>
        <v>0</v>
      </c>
      <c r="BN86" s="104">
        <f t="shared" ref="BN86:BN108" si="411">VLOOKUP($A86,program1516,45,FALSE)</f>
        <v>403148.3</v>
      </c>
      <c r="BO86" s="87">
        <f t="shared" ref="BO86:BO108" si="412">SUM(BH86:BN86)</f>
        <v>466102.72</v>
      </c>
      <c r="BP86" s="90">
        <f t="shared" ref="BP86:BP109" si="413">BO86/D86</f>
        <v>9.5375776106922192E-3</v>
      </c>
      <c r="BQ86" s="85">
        <f t="shared" ref="BQ86:BQ109" si="414">BO86/C86</f>
        <v>102.99451774496133</v>
      </c>
      <c r="BR86" s="104">
        <f t="shared" ref="BR86:BR108" si="415">VLOOKUP($A86,program1516,46,FALSE)</f>
        <v>0</v>
      </c>
      <c r="BS86" s="104">
        <f t="shared" ref="BS86:BS108" si="416">VLOOKUP($A86,program1516,47,FALSE)</f>
        <v>0</v>
      </c>
      <c r="BT86" s="104">
        <f t="shared" ref="BT86:BT108" si="417">VLOOKUP($A86,program1516,48,FALSE)</f>
        <v>0</v>
      </c>
      <c r="BU86" s="104">
        <f t="shared" ref="BU86:BU108" si="418">VLOOKUP($A86,program1516,49,FALSE)</f>
        <v>59605.020000000004</v>
      </c>
      <c r="BV86" s="87">
        <f t="shared" ref="BV86:BV108" si="419">SUM(BR86:BU86)</f>
        <v>59605.020000000004</v>
      </c>
      <c r="BW86" s="90">
        <f t="shared" ref="BW86:BW109" si="420">BV86/D86</f>
        <v>1.2196614176309935E-3</v>
      </c>
      <c r="BX86" s="85">
        <f t="shared" ref="BX86:BX109" si="421">BV86/C86</f>
        <v>13.170895655959217</v>
      </c>
      <c r="BY86" s="104">
        <v>7127547.3299999991</v>
      </c>
      <c r="BZ86" s="90">
        <v>0.14584668339579118</v>
      </c>
      <c r="CA86" s="85">
        <v>1574.9710706638587</v>
      </c>
      <c r="CB86" s="104">
        <v>1722279</v>
      </c>
      <c r="CC86" s="90">
        <f t="shared" ref="CC86:CC109" si="422">CB86/D86</f>
        <v>3.5241951880833018E-2</v>
      </c>
      <c r="CD86" s="85">
        <f t="shared" ref="CD86:CD109" si="423">CB86/C86</f>
        <v>380.57125053308908</v>
      </c>
      <c r="CE86" s="106">
        <f t="shared" ref="CE86:CE108" si="424">VLOOKUP($A86,program1516,52,FALSE)</f>
        <v>1828416.8799999997</v>
      </c>
      <c r="CF86" s="107">
        <f t="shared" ref="CF86:CF109" si="425">CE86/D86</f>
        <v>3.74137870246707E-2</v>
      </c>
      <c r="CG86" s="108">
        <f t="shared" ref="CG86:CG109" si="426">CE86/C86</f>
        <v>404.02449226716982</v>
      </c>
    </row>
    <row r="87" spans="1:85" x14ac:dyDescent="0.2">
      <c r="A87" s="56" t="s">
        <v>179</v>
      </c>
      <c r="B87" s="101" t="s">
        <v>180</v>
      </c>
      <c r="C87" s="102">
        <f t="shared" si="350"/>
        <v>4286.3500000000004</v>
      </c>
      <c r="D87" s="102">
        <f t="shared" si="351"/>
        <v>50608353.079999998</v>
      </c>
      <c r="E87" s="103">
        <f t="shared" si="352"/>
        <v>30006861.610000011</v>
      </c>
      <c r="F87" s="103">
        <f t="shared" si="353"/>
        <v>32298</v>
      </c>
      <c r="G87" s="103">
        <f t="shared" si="354"/>
        <v>0</v>
      </c>
      <c r="H87" s="103">
        <f t="shared" ref="H87:H108" si="427">SUM(E87:G87)</f>
        <v>30039159.610000011</v>
      </c>
      <c r="I87" s="90">
        <f t="shared" si="355"/>
        <v>0.59356129535602764</v>
      </c>
      <c r="J87" s="85">
        <f t="shared" si="356"/>
        <v>7008.0977078400056</v>
      </c>
      <c r="K87" s="103">
        <f t="shared" si="357"/>
        <v>0</v>
      </c>
      <c r="L87" s="103">
        <f t="shared" si="358"/>
        <v>0</v>
      </c>
      <c r="M87" s="103">
        <f t="shared" si="359"/>
        <v>0</v>
      </c>
      <c r="N87" s="103">
        <f t="shared" si="360"/>
        <v>0</v>
      </c>
      <c r="O87" s="103">
        <f t="shared" si="361"/>
        <v>0</v>
      </c>
      <c r="P87" s="103">
        <f t="shared" si="362"/>
        <v>0</v>
      </c>
      <c r="Q87" s="103"/>
      <c r="R87" s="88">
        <f t="shared" si="363"/>
        <v>0</v>
      </c>
      <c r="S87" s="89">
        <f t="shared" si="364"/>
        <v>0</v>
      </c>
      <c r="T87" s="104">
        <f t="shared" si="365"/>
        <v>5409626.9300000006</v>
      </c>
      <c r="U87" s="104">
        <f t="shared" si="366"/>
        <v>94362.33</v>
      </c>
      <c r="V87" s="104">
        <f t="shared" si="367"/>
        <v>1070323.58</v>
      </c>
      <c r="W87" s="103">
        <f t="shared" si="368"/>
        <v>0</v>
      </c>
      <c r="X87" s="103">
        <f t="shared" si="369"/>
        <v>0</v>
      </c>
      <c r="Y87" s="103">
        <f t="shared" si="370"/>
        <v>0</v>
      </c>
      <c r="Z87" s="105">
        <f t="shared" si="371"/>
        <v>6574312.8400000008</v>
      </c>
      <c r="AA87" s="90">
        <f t="shared" si="372"/>
        <v>0.1299056863124462</v>
      </c>
      <c r="AB87" s="85">
        <f t="shared" si="373"/>
        <v>1533.7788188085435</v>
      </c>
      <c r="AC87" s="104">
        <f t="shared" si="374"/>
        <v>1073840.8799999999</v>
      </c>
      <c r="AD87" s="104">
        <f t="shared" si="375"/>
        <v>0</v>
      </c>
      <c r="AE87" s="104">
        <f t="shared" si="376"/>
        <v>13250.35</v>
      </c>
      <c r="AF87" s="104">
        <f t="shared" si="377"/>
        <v>0</v>
      </c>
      <c r="AG87" s="86">
        <f t="shared" si="378"/>
        <v>1087091.23</v>
      </c>
      <c r="AH87" s="90">
        <f t="shared" si="379"/>
        <v>2.1480470393525006E-2</v>
      </c>
      <c r="AI87" s="86">
        <f t="shared" si="380"/>
        <v>253.61700047826236</v>
      </c>
      <c r="AJ87" s="104">
        <f t="shared" si="381"/>
        <v>0</v>
      </c>
      <c r="AK87" s="104">
        <f t="shared" si="382"/>
        <v>0</v>
      </c>
      <c r="AL87" s="86">
        <f t="shared" si="383"/>
        <v>0</v>
      </c>
      <c r="AM87" s="90">
        <f t="shared" si="384"/>
        <v>0</v>
      </c>
      <c r="AN87" s="91">
        <f t="shared" si="385"/>
        <v>0</v>
      </c>
      <c r="AO87" s="104">
        <f t="shared" si="386"/>
        <v>101055.34</v>
      </c>
      <c r="AP87" s="104">
        <f t="shared" si="387"/>
        <v>38562.1</v>
      </c>
      <c r="AQ87" s="104">
        <f t="shared" si="388"/>
        <v>0</v>
      </c>
      <c r="AR87" s="104">
        <f t="shared" si="389"/>
        <v>0</v>
      </c>
      <c r="AS87" s="104">
        <f t="shared" si="390"/>
        <v>118931.51</v>
      </c>
      <c r="AT87" s="104">
        <f t="shared" si="391"/>
        <v>0</v>
      </c>
      <c r="AU87" s="104">
        <f t="shared" si="392"/>
        <v>0</v>
      </c>
      <c r="AV87" s="104">
        <f t="shared" si="393"/>
        <v>309947.77999999997</v>
      </c>
      <c r="AW87" s="104">
        <f t="shared" si="394"/>
        <v>0</v>
      </c>
      <c r="AX87" s="104">
        <f t="shared" si="395"/>
        <v>0</v>
      </c>
      <c r="AY87" s="104">
        <f t="shared" si="396"/>
        <v>0</v>
      </c>
      <c r="AZ87" s="104">
        <f t="shared" si="397"/>
        <v>20868.32</v>
      </c>
      <c r="BA87" s="104">
        <f t="shared" si="398"/>
        <v>221144.22000000003</v>
      </c>
      <c r="BB87" s="104">
        <f t="shared" si="399"/>
        <v>0</v>
      </c>
      <c r="BC87" s="104">
        <f t="shared" si="400"/>
        <v>0</v>
      </c>
      <c r="BD87" s="104">
        <f t="shared" si="401"/>
        <v>0</v>
      </c>
      <c r="BE87" s="86">
        <f t="shared" si="402"/>
        <v>810509.27</v>
      </c>
      <c r="BF87" s="90">
        <f t="shared" si="403"/>
        <v>1.6015325942710958E-2</v>
      </c>
      <c r="BG87" s="85">
        <f t="shared" si="404"/>
        <v>189.09078120078854</v>
      </c>
      <c r="BH87" s="104">
        <f t="shared" si="405"/>
        <v>0</v>
      </c>
      <c r="BI87" s="104">
        <f t="shared" si="406"/>
        <v>88503.180000000008</v>
      </c>
      <c r="BJ87" s="104">
        <f t="shared" si="407"/>
        <v>42825.380000000005</v>
      </c>
      <c r="BK87" s="104">
        <f t="shared" si="408"/>
        <v>0</v>
      </c>
      <c r="BL87" s="104">
        <f t="shared" si="409"/>
        <v>0</v>
      </c>
      <c r="BM87" s="104">
        <f t="shared" si="410"/>
        <v>0</v>
      </c>
      <c r="BN87" s="104">
        <f t="shared" si="411"/>
        <v>420153.03</v>
      </c>
      <c r="BO87" s="87">
        <f t="shared" si="412"/>
        <v>551481.59000000008</v>
      </c>
      <c r="BP87" s="90">
        <f t="shared" si="413"/>
        <v>1.0897046760803228E-2</v>
      </c>
      <c r="BQ87" s="85">
        <f t="shared" si="414"/>
        <v>128.65995310695581</v>
      </c>
      <c r="BR87" s="104">
        <f t="shared" si="415"/>
        <v>0</v>
      </c>
      <c r="BS87" s="104">
        <f t="shared" si="416"/>
        <v>0</v>
      </c>
      <c r="BT87" s="104">
        <f t="shared" si="417"/>
        <v>0</v>
      </c>
      <c r="BU87" s="104">
        <f t="shared" si="418"/>
        <v>277300.65000000002</v>
      </c>
      <c r="BV87" s="87">
        <f t="shared" si="419"/>
        <v>277300.65000000002</v>
      </c>
      <c r="BW87" s="90">
        <f t="shared" si="420"/>
        <v>5.4793454661852441E-3</v>
      </c>
      <c r="BX87" s="85">
        <f t="shared" si="421"/>
        <v>64.693888739836922</v>
      </c>
      <c r="BY87" s="104">
        <v>7709550.9900000021</v>
      </c>
      <c r="BZ87" s="90">
        <v>0.15233751981245075</v>
      </c>
      <c r="CA87" s="85">
        <v>1798.6284344488904</v>
      </c>
      <c r="CB87" s="104">
        <v>1583900.87</v>
      </c>
      <c r="CC87" s="90">
        <f t="shared" si="422"/>
        <v>3.1297222169949346E-2</v>
      </c>
      <c r="CD87" s="85">
        <f t="shared" si="423"/>
        <v>369.5220572281778</v>
      </c>
      <c r="CE87" s="106">
        <f t="shared" si="424"/>
        <v>1975046.0299999998</v>
      </c>
      <c r="CF87" s="107">
        <f t="shared" si="425"/>
        <v>3.9026087785901921E-2</v>
      </c>
      <c r="CG87" s="108">
        <f t="shared" si="426"/>
        <v>460.77572526741858</v>
      </c>
    </row>
    <row r="88" spans="1:85" x14ac:dyDescent="0.2">
      <c r="A88" s="56" t="s">
        <v>181</v>
      </c>
      <c r="B88" s="101" t="s">
        <v>182</v>
      </c>
      <c r="C88" s="102">
        <f t="shared" si="350"/>
        <v>4379.58</v>
      </c>
      <c r="D88" s="102">
        <f t="shared" si="351"/>
        <v>51198668.009999998</v>
      </c>
      <c r="E88" s="103">
        <f t="shared" si="352"/>
        <v>25168765.59</v>
      </c>
      <c r="F88" s="103">
        <f t="shared" si="353"/>
        <v>405491.39999999997</v>
      </c>
      <c r="G88" s="103">
        <f t="shared" si="354"/>
        <v>221792.81</v>
      </c>
      <c r="H88" s="103">
        <f t="shared" si="427"/>
        <v>25796049.799999997</v>
      </c>
      <c r="I88" s="90">
        <f t="shared" si="355"/>
        <v>0.50384220532771629</v>
      </c>
      <c r="J88" s="85">
        <f t="shared" si="356"/>
        <v>5890.0738883637241</v>
      </c>
      <c r="K88" s="103">
        <f t="shared" si="357"/>
        <v>0</v>
      </c>
      <c r="L88" s="103">
        <f t="shared" si="358"/>
        <v>0</v>
      </c>
      <c r="M88" s="103">
        <f t="shared" si="359"/>
        <v>0</v>
      </c>
      <c r="N88" s="103">
        <f t="shared" si="360"/>
        <v>0</v>
      </c>
      <c r="O88" s="103">
        <f t="shared" si="361"/>
        <v>0</v>
      </c>
      <c r="P88" s="103">
        <f t="shared" si="362"/>
        <v>0</v>
      </c>
      <c r="Q88" s="103"/>
      <c r="R88" s="88">
        <f t="shared" si="363"/>
        <v>0</v>
      </c>
      <c r="S88" s="89">
        <f t="shared" si="364"/>
        <v>0</v>
      </c>
      <c r="T88" s="104">
        <f t="shared" si="365"/>
        <v>5409596.0700000012</v>
      </c>
      <c r="U88" s="104">
        <f t="shared" si="366"/>
        <v>135571.11000000002</v>
      </c>
      <c r="V88" s="104">
        <f t="shared" si="367"/>
        <v>847263.10000000009</v>
      </c>
      <c r="W88" s="103">
        <f t="shared" si="368"/>
        <v>0</v>
      </c>
      <c r="X88" s="103">
        <f t="shared" si="369"/>
        <v>0</v>
      </c>
      <c r="Y88" s="103">
        <f t="shared" si="370"/>
        <v>0</v>
      </c>
      <c r="Z88" s="105">
        <f t="shared" si="371"/>
        <v>6392430.2800000012</v>
      </c>
      <c r="AA88" s="90">
        <f t="shared" si="372"/>
        <v>0.12485540207318377</v>
      </c>
      <c r="AB88" s="85">
        <f t="shared" si="373"/>
        <v>1459.5989295777224</v>
      </c>
      <c r="AC88" s="104">
        <f t="shared" si="374"/>
        <v>2143810.34</v>
      </c>
      <c r="AD88" s="104">
        <f t="shared" si="375"/>
        <v>246850.47</v>
      </c>
      <c r="AE88" s="104">
        <f t="shared" si="376"/>
        <v>42600</v>
      </c>
      <c r="AF88" s="104">
        <f t="shared" si="377"/>
        <v>0</v>
      </c>
      <c r="AG88" s="86">
        <f t="shared" si="378"/>
        <v>2433260.81</v>
      </c>
      <c r="AH88" s="90">
        <f t="shared" si="379"/>
        <v>4.7525861601023324E-2</v>
      </c>
      <c r="AI88" s="86">
        <f t="shared" si="380"/>
        <v>555.59227368834456</v>
      </c>
      <c r="AJ88" s="104">
        <f t="shared" si="381"/>
        <v>0</v>
      </c>
      <c r="AK88" s="104">
        <f t="shared" si="382"/>
        <v>0</v>
      </c>
      <c r="AL88" s="86">
        <f t="shared" si="383"/>
        <v>0</v>
      </c>
      <c r="AM88" s="90">
        <f t="shared" si="384"/>
        <v>0</v>
      </c>
      <c r="AN88" s="91">
        <f t="shared" si="385"/>
        <v>0</v>
      </c>
      <c r="AO88" s="104">
        <f t="shared" si="386"/>
        <v>1049047.04</v>
      </c>
      <c r="AP88" s="104">
        <f t="shared" si="387"/>
        <v>239081.35000000003</v>
      </c>
      <c r="AQ88" s="104">
        <f t="shared" si="388"/>
        <v>0</v>
      </c>
      <c r="AR88" s="104">
        <f t="shared" si="389"/>
        <v>0</v>
      </c>
      <c r="AS88" s="104">
        <f t="shared" si="390"/>
        <v>1208449.6300000001</v>
      </c>
      <c r="AT88" s="104">
        <f t="shared" si="391"/>
        <v>114921.39000000001</v>
      </c>
      <c r="AU88" s="104">
        <f t="shared" si="392"/>
        <v>0</v>
      </c>
      <c r="AV88" s="104">
        <f t="shared" si="393"/>
        <v>344328.72000000003</v>
      </c>
      <c r="AW88" s="104">
        <f t="shared" si="394"/>
        <v>0</v>
      </c>
      <c r="AX88" s="104">
        <f t="shared" si="395"/>
        <v>0</v>
      </c>
      <c r="AY88" s="104">
        <f t="shared" si="396"/>
        <v>0</v>
      </c>
      <c r="AZ88" s="104">
        <f t="shared" si="397"/>
        <v>59935.56</v>
      </c>
      <c r="BA88" s="104">
        <f t="shared" si="398"/>
        <v>552152.62</v>
      </c>
      <c r="BB88" s="104">
        <f t="shared" si="399"/>
        <v>0</v>
      </c>
      <c r="BC88" s="104">
        <f t="shared" si="400"/>
        <v>68937.05</v>
      </c>
      <c r="BD88" s="104">
        <f t="shared" si="401"/>
        <v>0</v>
      </c>
      <c r="BE88" s="86">
        <f t="shared" si="402"/>
        <v>3636853.3600000008</v>
      </c>
      <c r="BF88" s="90">
        <f t="shared" si="403"/>
        <v>7.1034140171179053E-2</v>
      </c>
      <c r="BG88" s="85">
        <f t="shared" si="404"/>
        <v>830.41144584640551</v>
      </c>
      <c r="BH88" s="104">
        <f t="shared" si="405"/>
        <v>0</v>
      </c>
      <c r="BI88" s="104">
        <f t="shared" si="406"/>
        <v>17096.97</v>
      </c>
      <c r="BJ88" s="104">
        <f t="shared" si="407"/>
        <v>45447.299999999996</v>
      </c>
      <c r="BK88" s="104">
        <f t="shared" si="408"/>
        <v>0</v>
      </c>
      <c r="BL88" s="104">
        <f t="shared" si="409"/>
        <v>0</v>
      </c>
      <c r="BM88" s="104">
        <f t="shared" si="410"/>
        <v>0</v>
      </c>
      <c r="BN88" s="104">
        <f t="shared" si="411"/>
        <v>783447.18</v>
      </c>
      <c r="BO88" s="87">
        <f t="shared" si="412"/>
        <v>845991.45000000007</v>
      </c>
      <c r="BP88" s="90">
        <f t="shared" si="413"/>
        <v>1.652370037897789E-2</v>
      </c>
      <c r="BQ88" s="85">
        <f t="shared" si="414"/>
        <v>193.16725576425139</v>
      </c>
      <c r="BR88" s="104">
        <f t="shared" si="415"/>
        <v>0</v>
      </c>
      <c r="BS88" s="104">
        <f t="shared" si="416"/>
        <v>0</v>
      </c>
      <c r="BT88" s="104">
        <f t="shared" si="417"/>
        <v>0</v>
      </c>
      <c r="BU88" s="104">
        <f t="shared" si="418"/>
        <v>610120.22</v>
      </c>
      <c r="BV88" s="87">
        <f t="shared" si="419"/>
        <v>610120.22</v>
      </c>
      <c r="BW88" s="90">
        <f t="shared" si="420"/>
        <v>1.1916720565480977E-2</v>
      </c>
      <c r="BX88" s="85">
        <f t="shared" si="421"/>
        <v>139.31021239479585</v>
      </c>
      <c r="BY88" s="104">
        <v>8025918.6099999985</v>
      </c>
      <c r="BZ88" s="90">
        <v>0.15676030103815192</v>
      </c>
      <c r="CA88" s="85">
        <v>1832.5772357166666</v>
      </c>
      <c r="CB88" s="104">
        <v>1579129.5900000003</v>
      </c>
      <c r="CC88" s="90">
        <f t="shared" si="422"/>
        <v>3.0843177203195377E-2</v>
      </c>
      <c r="CD88" s="85">
        <f t="shared" si="423"/>
        <v>360.56644472757671</v>
      </c>
      <c r="CE88" s="106">
        <f t="shared" si="424"/>
        <v>1878913.89</v>
      </c>
      <c r="CF88" s="107">
        <f t="shared" si="425"/>
        <v>3.6698491641091423E-2</v>
      </c>
      <c r="CG88" s="108">
        <f t="shared" si="426"/>
        <v>429.01691258065841</v>
      </c>
    </row>
    <row r="89" spans="1:85" x14ac:dyDescent="0.2">
      <c r="A89" s="56" t="s">
        <v>183</v>
      </c>
      <c r="B89" s="101" t="s">
        <v>184</v>
      </c>
      <c r="C89" s="102">
        <f t="shared" si="350"/>
        <v>4238.8999999999996</v>
      </c>
      <c r="D89" s="102">
        <f t="shared" si="351"/>
        <v>49212541.060000002</v>
      </c>
      <c r="E89" s="103">
        <f t="shared" si="352"/>
        <v>25451154.600000009</v>
      </c>
      <c r="F89" s="103">
        <f t="shared" si="353"/>
        <v>156572.39000000001</v>
      </c>
      <c r="G89" s="103">
        <f t="shared" si="354"/>
        <v>0</v>
      </c>
      <c r="H89" s="103">
        <f t="shared" si="427"/>
        <v>25607726.99000001</v>
      </c>
      <c r="I89" s="90">
        <f t="shared" si="355"/>
        <v>0.52034961898795329</v>
      </c>
      <c r="J89" s="85">
        <f t="shared" si="356"/>
        <v>6041.1255254901062</v>
      </c>
      <c r="K89" s="103">
        <f t="shared" si="357"/>
        <v>0</v>
      </c>
      <c r="L89" s="103">
        <f t="shared" si="358"/>
        <v>0</v>
      </c>
      <c r="M89" s="103">
        <f t="shared" si="359"/>
        <v>0</v>
      </c>
      <c r="N89" s="103">
        <f t="shared" si="360"/>
        <v>0</v>
      </c>
      <c r="O89" s="103">
        <f t="shared" si="361"/>
        <v>0</v>
      </c>
      <c r="P89" s="103">
        <f t="shared" si="362"/>
        <v>0</v>
      </c>
      <c r="Q89" s="103"/>
      <c r="R89" s="88">
        <f t="shared" si="363"/>
        <v>0</v>
      </c>
      <c r="S89" s="89">
        <f t="shared" si="364"/>
        <v>0</v>
      </c>
      <c r="T89" s="104">
        <f t="shared" si="365"/>
        <v>6505037.6800000006</v>
      </c>
      <c r="U89" s="104">
        <f t="shared" si="366"/>
        <v>149024.32999999999</v>
      </c>
      <c r="V89" s="104">
        <f t="shared" si="367"/>
        <v>926516.99999999988</v>
      </c>
      <c r="W89" s="103">
        <f t="shared" si="368"/>
        <v>0</v>
      </c>
      <c r="X89" s="103">
        <f t="shared" si="369"/>
        <v>0</v>
      </c>
      <c r="Y89" s="103">
        <f t="shared" si="370"/>
        <v>0</v>
      </c>
      <c r="Z89" s="105">
        <f t="shared" si="371"/>
        <v>7580579.0100000007</v>
      </c>
      <c r="AA89" s="90">
        <f t="shared" si="372"/>
        <v>0.15403754503872799</v>
      </c>
      <c r="AB89" s="85">
        <f t="shared" si="373"/>
        <v>1788.3363632074363</v>
      </c>
      <c r="AC89" s="104">
        <f t="shared" si="374"/>
        <v>1953738.9699999995</v>
      </c>
      <c r="AD89" s="104">
        <f t="shared" si="375"/>
        <v>47326.80999999999</v>
      </c>
      <c r="AE89" s="104">
        <f t="shared" si="376"/>
        <v>23856.25</v>
      </c>
      <c r="AF89" s="104">
        <f t="shared" si="377"/>
        <v>0</v>
      </c>
      <c r="AG89" s="86">
        <f t="shared" si="378"/>
        <v>2024922.0299999996</v>
      </c>
      <c r="AH89" s="90">
        <f t="shared" si="379"/>
        <v>4.1146463612419679E-2</v>
      </c>
      <c r="AI89" s="86">
        <f t="shared" si="380"/>
        <v>477.69988204487009</v>
      </c>
      <c r="AJ89" s="104">
        <f t="shared" si="381"/>
        <v>0</v>
      </c>
      <c r="AK89" s="104">
        <f t="shared" si="382"/>
        <v>0</v>
      </c>
      <c r="AL89" s="86">
        <f t="shared" si="383"/>
        <v>0</v>
      </c>
      <c r="AM89" s="90">
        <f t="shared" si="384"/>
        <v>0</v>
      </c>
      <c r="AN89" s="91">
        <f t="shared" si="385"/>
        <v>0</v>
      </c>
      <c r="AO89" s="104">
        <f t="shared" si="386"/>
        <v>687102.48</v>
      </c>
      <c r="AP89" s="104">
        <f t="shared" si="387"/>
        <v>154135</v>
      </c>
      <c r="AQ89" s="104">
        <f t="shared" si="388"/>
        <v>50823.889999999992</v>
      </c>
      <c r="AR89" s="104">
        <f t="shared" si="389"/>
        <v>0</v>
      </c>
      <c r="AS89" s="104">
        <f t="shared" si="390"/>
        <v>1008694.84</v>
      </c>
      <c r="AT89" s="104">
        <f t="shared" si="391"/>
        <v>0</v>
      </c>
      <c r="AU89" s="104">
        <f t="shared" si="392"/>
        <v>0</v>
      </c>
      <c r="AV89" s="104">
        <f t="shared" si="393"/>
        <v>377876.2</v>
      </c>
      <c r="AW89" s="104">
        <f t="shared" si="394"/>
        <v>0</v>
      </c>
      <c r="AX89" s="104">
        <f t="shared" si="395"/>
        <v>0</v>
      </c>
      <c r="AY89" s="104">
        <f t="shared" si="396"/>
        <v>0</v>
      </c>
      <c r="AZ89" s="104">
        <f t="shared" si="397"/>
        <v>44254</v>
      </c>
      <c r="BA89" s="104">
        <f t="shared" si="398"/>
        <v>484301.55</v>
      </c>
      <c r="BB89" s="104">
        <f t="shared" si="399"/>
        <v>0</v>
      </c>
      <c r="BC89" s="104">
        <f t="shared" si="400"/>
        <v>0</v>
      </c>
      <c r="BD89" s="104">
        <f t="shared" si="401"/>
        <v>0</v>
      </c>
      <c r="BE89" s="86">
        <f t="shared" si="402"/>
        <v>2807187.96</v>
      </c>
      <c r="BF89" s="90">
        <f t="shared" si="403"/>
        <v>5.7042125838970038E-2</v>
      </c>
      <c r="BG89" s="85">
        <f t="shared" si="404"/>
        <v>662.24444077472936</v>
      </c>
      <c r="BH89" s="104">
        <f t="shared" si="405"/>
        <v>85965.54</v>
      </c>
      <c r="BI89" s="104">
        <f t="shared" si="406"/>
        <v>0</v>
      </c>
      <c r="BJ89" s="104">
        <f t="shared" si="407"/>
        <v>56345.58</v>
      </c>
      <c r="BK89" s="104">
        <f t="shared" si="408"/>
        <v>0</v>
      </c>
      <c r="BL89" s="104">
        <f t="shared" si="409"/>
        <v>0</v>
      </c>
      <c r="BM89" s="104">
        <f t="shared" si="410"/>
        <v>0</v>
      </c>
      <c r="BN89" s="104">
        <f t="shared" si="411"/>
        <v>91001.66</v>
      </c>
      <c r="BO89" s="87">
        <f t="shared" si="412"/>
        <v>233312.78</v>
      </c>
      <c r="BP89" s="90">
        <f t="shared" si="413"/>
        <v>4.7409212159060174E-3</v>
      </c>
      <c r="BQ89" s="85">
        <f t="shared" si="414"/>
        <v>55.040878529807266</v>
      </c>
      <c r="BR89" s="104">
        <f t="shared" si="415"/>
        <v>0</v>
      </c>
      <c r="BS89" s="104">
        <f t="shared" si="416"/>
        <v>0</v>
      </c>
      <c r="BT89" s="104">
        <f t="shared" si="417"/>
        <v>0</v>
      </c>
      <c r="BU89" s="104">
        <f t="shared" si="418"/>
        <v>221989.81000000003</v>
      </c>
      <c r="BV89" s="87">
        <f t="shared" si="419"/>
        <v>221989.81000000003</v>
      </c>
      <c r="BW89" s="90">
        <f t="shared" si="420"/>
        <v>4.5108381973072622E-3</v>
      </c>
      <c r="BX89" s="85">
        <f t="shared" si="421"/>
        <v>52.369673736110798</v>
      </c>
      <c r="BY89" s="104">
        <v>6427311.3699999992</v>
      </c>
      <c r="BZ89" s="90">
        <v>0.13060311927733648</v>
      </c>
      <c r="CA89" s="85">
        <v>1516.2686947085328</v>
      </c>
      <c r="CB89" s="104">
        <v>1989256.3900000004</v>
      </c>
      <c r="CC89" s="90">
        <f t="shared" si="422"/>
        <v>4.042173696283425E-2</v>
      </c>
      <c r="CD89" s="85">
        <f t="shared" si="423"/>
        <v>469.28599164877693</v>
      </c>
      <c r="CE89" s="106">
        <f t="shared" si="424"/>
        <v>2320254.7200000002</v>
      </c>
      <c r="CF89" s="107">
        <f t="shared" si="425"/>
        <v>4.7147630868545121E-2</v>
      </c>
      <c r="CG89" s="108">
        <f t="shared" si="426"/>
        <v>547.371893651655</v>
      </c>
    </row>
    <row r="90" spans="1:85" x14ac:dyDescent="0.2">
      <c r="A90" s="56" t="s">
        <v>185</v>
      </c>
      <c r="B90" s="101" t="s">
        <v>186</v>
      </c>
      <c r="C90" s="102">
        <f t="shared" si="350"/>
        <v>4279.5499999999993</v>
      </c>
      <c r="D90" s="102">
        <f t="shared" si="351"/>
        <v>43787288.780000001</v>
      </c>
      <c r="E90" s="103">
        <f t="shared" si="352"/>
        <v>24014237.999999989</v>
      </c>
      <c r="F90" s="103">
        <f t="shared" si="353"/>
        <v>0</v>
      </c>
      <c r="G90" s="103">
        <f t="shared" si="354"/>
        <v>0</v>
      </c>
      <c r="H90" s="103">
        <f t="shared" si="427"/>
        <v>24014237.999999989</v>
      </c>
      <c r="I90" s="90">
        <f t="shared" si="355"/>
        <v>0.54842943395409716</v>
      </c>
      <c r="J90" s="85">
        <f t="shared" si="356"/>
        <v>5611.3932539636162</v>
      </c>
      <c r="K90" s="103">
        <f t="shared" si="357"/>
        <v>0</v>
      </c>
      <c r="L90" s="103">
        <f t="shared" si="358"/>
        <v>0</v>
      </c>
      <c r="M90" s="103">
        <f t="shared" si="359"/>
        <v>0</v>
      </c>
      <c r="N90" s="103">
        <f t="shared" si="360"/>
        <v>0</v>
      </c>
      <c r="O90" s="103">
        <f t="shared" si="361"/>
        <v>0</v>
      </c>
      <c r="P90" s="103">
        <f t="shared" si="362"/>
        <v>0</v>
      </c>
      <c r="Q90" s="103"/>
      <c r="R90" s="88">
        <f t="shared" si="363"/>
        <v>0</v>
      </c>
      <c r="S90" s="89">
        <f t="shared" si="364"/>
        <v>0</v>
      </c>
      <c r="T90" s="104">
        <f t="shared" si="365"/>
        <v>3346660.0900000008</v>
      </c>
      <c r="U90" s="104">
        <f t="shared" si="366"/>
        <v>352764.07999999996</v>
      </c>
      <c r="V90" s="104">
        <f t="shared" si="367"/>
        <v>662178.57000000007</v>
      </c>
      <c r="W90" s="103">
        <f t="shared" si="368"/>
        <v>0</v>
      </c>
      <c r="X90" s="103">
        <f t="shared" si="369"/>
        <v>0</v>
      </c>
      <c r="Y90" s="103">
        <f t="shared" si="370"/>
        <v>0</v>
      </c>
      <c r="Z90" s="105">
        <f t="shared" si="371"/>
        <v>4361602.7400000012</v>
      </c>
      <c r="AA90" s="90">
        <f t="shared" si="372"/>
        <v>9.9608878775618068E-2</v>
      </c>
      <c r="AB90" s="85">
        <f t="shared" si="373"/>
        <v>1019.173216810179</v>
      </c>
      <c r="AC90" s="104">
        <f t="shared" si="374"/>
        <v>850238.61</v>
      </c>
      <c r="AD90" s="104">
        <f t="shared" si="375"/>
        <v>0</v>
      </c>
      <c r="AE90" s="104">
        <f t="shared" si="376"/>
        <v>26967.07</v>
      </c>
      <c r="AF90" s="104">
        <f t="shared" si="377"/>
        <v>0</v>
      </c>
      <c r="AG90" s="86">
        <f t="shared" si="378"/>
        <v>877205.67999999993</v>
      </c>
      <c r="AH90" s="90">
        <f t="shared" si="379"/>
        <v>2.0033340826542945E-2</v>
      </c>
      <c r="AI90" s="86">
        <f t="shared" si="380"/>
        <v>204.9761493614983</v>
      </c>
      <c r="AJ90" s="104">
        <f t="shared" si="381"/>
        <v>0</v>
      </c>
      <c r="AK90" s="104">
        <f t="shared" si="382"/>
        <v>0</v>
      </c>
      <c r="AL90" s="86">
        <f t="shared" si="383"/>
        <v>0</v>
      </c>
      <c r="AM90" s="90">
        <f t="shared" si="384"/>
        <v>0</v>
      </c>
      <c r="AN90" s="91">
        <f t="shared" si="385"/>
        <v>0</v>
      </c>
      <c r="AO90" s="104">
        <f t="shared" si="386"/>
        <v>1199199.3799999999</v>
      </c>
      <c r="AP90" s="104">
        <f t="shared" si="387"/>
        <v>222933.35000000003</v>
      </c>
      <c r="AQ90" s="104">
        <f t="shared" si="388"/>
        <v>391985.52999999997</v>
      </c>
      <c r="AR90" s="104">
        <f t="shared" si="389"/>
        <v>0</v>
      </c>
      <c r="AS90" s="104">
        <f t="shared" si="390"/>
        <v>1350579.5399999996</v>
      </c>
      <c r="AT90" s="104">
        <f t="shared" si="391"/>
        <v>0</v>
      </c>
      <c r="AU90" s="104">
        <f t="shared" si="392"/>
        <v>0</v>
      </c>
      <c r="AV90" s="104">
        <f t="shared" si="393"/>
        <v>302946.75</v>
      </c>
      <c r="AW90" s="104">
        <f t="shared" si="394"/>
        <v>0</v>
      </c>
      <c r="AX90" s="104">
        <f t="shared" si="395"/>
        <v>0</v>
      </c>
      <c r="AY90" s="104">
        <f t="shared" si="396"/>
        <v>0</v>
      </c>
      <c r="AZ90" s="104">
        <f t="shared" si="397"/>
        <v>199634.27</v>
      </c>
      <c r="BA90" s="104">
        <f t="shared" si="398"/>
        <v>1315839.3100000003</v>
      </c>
      <c r="BB90" s="104">
        <f t="shared" si="399"/>
        <v>0</v>
      </c>
      <c r="BC90" s="104">
        <f t="shared" si="400"/>
        <v>0</v>
      </c>
      <c r="BD90" s="104">
        <f t="shared" si="401"/>
        <v>0</v>
      </c>
      <c r="BE90" s="86">
        <f t="shared" si="402"/>
        <v>4983118.13</v>
      </c>
      <c r="BF90" s="90">
        <f t="shared" si="403"/>
        <v>0.11380284710105314</v>
      </c>
      <c r="BG90" s="85">
        <f t="shared" si="404"/>
        <v>1164.4023623979158</v>
      </c>
      <c r="BH90" s="104">
        <f t="shared" si="405"/>
        <v>19209.41</v>
      </c>
      <c r="BI90" s="104">
        <f t="shared" si="406"/>
        <v>0</v>
      </c>
      <c r="BJ90" s="104">
        <f t="shared" si="407"/>
        <v>100746.80999999998</v>
      </c>
      <c r="BK90" s="104">
        <f t="shared" si="408"/>
        <v>0</v>
      </c>
      <c r="BL90" s="104">
        <f t="shared" si="409"/>
        <v>0</v>
      </c>
      <c r="BM90" s="104">
        <f t="shared" si="410"/>
        <v>0</v>
      </c>
      <c r="BN90" s="104">
        <f t="shared" si="411"/>
        <v>758.43000000000006</v>
      </c>
      <c r="BO90" s="87">
        <f t="shared" si="412"/>
        <v>120714.64999999998</v>
      </c>
      <c r="BP90" s="90">
        <f t="shared" si="413"/>
        <v>2.7568423020321101E-3</v>
      </c>
      <c r="BQ90" s="85">
        <f t="shared" si="414"/>
        <v>28.207323199869144</v>
      </c>
      <c r="BR90" s="104">
        <f t="shared" si="415"/>
        <v>0</v>
      </c>
      <c r="BS90" s="104">
        <f t="shared" si="416"/>
        <v>78715.95</v>
      </c>
      <c r="BT90" s="104">
        <f t="shared" si="417"/>
        <v>0</v>
      </c>
      <c r="BU90" s="104">
        <f t="shared" si="418"/>
        <v>36616.839999999997</v>
      </c>
      <c r="BV90" s="87">
        <f t="shared" si="419"/>
        <v>115332.79</v>
      </c>
      <c r="BW90" s="90">
        <f t="shared" si="420"/>
        <v>2.6339331165139107E-3</v>
      </c>
      <c r="BX90" s="85">
        <f t="shared" si="421"/>
        <v>26.949747052844344</v>
      </c>
      <c r="BY90" s="104">
        <v>5880472.9600000009</v>
      </c>
      <c r="BZ90" s="90">
        <v>0.13429634772651025</v>
      </c>
      <c r="CA90" s="85">
        <v>1374.086752111788</v>
      </c>
      <c r="CB90" s="104">
        <v>2176597.36</v>
      </c>
      <c r="CC90" s="90">
        <f t="shared" si="422"/>
        <v>4.9708429561278716E-2</v>
      </c>
      <c r="CD90" s="85">
        <f t="shared" si="423"/>
        <v>508.60425979366994</v>
      </c>
      <c r="CE90" s="106">
        <f t="shared" si="424"/>
        <v>1258006.47</v>
      </c>
      <c r="CF90" s="107">
        <f t="shared" si="425"/>
        <v>2.872994663635349E-2</v>
      </c>
      <c r="CG90" s="108">
        <f t="shared" si="426"/>
        <v>293.95765208958892</v>
      </c>
    </row>
    <row r="91" spans="1:85" x14ac:dyDescent="0.2">
      <c r="A91" s="56" t="s">
        <v>187</v>
      </c>
      <c r="B91" s="101" t="s">
        <v>188</v>
      </c>
      <c r="C91" s="102">
        <f t="shared" si="350"/>
        <v>4140.7299999999996</v>
      </c>
      <c r="D91" s="102">
        <f t="shared" si="351"/>
        <v>44146646.719999999</v>
      </c>
      <c r="E91" s="103">
        <f t="shared" si="352"/>
        <v>19039616.210000005</v>
      </c>
      <c r="F91" s="103">
        <f t="shared" si="353"/>
        <v>2196930.31</v>
      </c>
      <c r="G91" s="103">
        <f t="shared" si="354"/>
        <v>0</v>
      </c>
      <c r="H91" s="103">
        <f t="shared" si="427"/>
        <v>21236546.520000003</v>
      </c>
      <c r="I91" s="90">
        <f t="shared" si="355"/>
        <v>0.48104551756088632</v>
      </c>
      <c r="J91" s="85">
        <f t="shared" si="356"/>
        <v>5128.6962733624277</v>
      </c>
      <c r="K91" s="103">
        <f t="shared" si="357"/>
        <v>0</v>
      </c>
      <c r="L91" s="103">
        <f t="shared" si="358"/>
        <v>0</v>
      </c>
      <c r="M91" s="103">
        <f t="shared" si="359"/>
        <v>0</v>
      </c>
      <c r="N91" s="103">
        <f t="shared" si="360"/>
        <v>0</v>
      </c>
      <c r="O91" s="103">
        <f t="shared" si="361"/>
        <v>0</v>
      </c>
      <c r="P91" s="103">
        <f t="shared" si="362"/>
        <v>0</v>
      </c>
      <c r="Q91" s="103"/>
      <c r="R91" s="88">
        <f t="shared" si="363"/>
        <v>0</v>
      </c>
      <c r="S91" s="89">
        <f t="shared" si="364"/>
        <v>0</v>
      </c>
      <c r="T91" s="104">
        <f t="shared" si="365"/>
        <v>2963037.99</v>
      </c>
      <c r="U91" s="104">
        <f t="shared" si="366"/>
        <v>169121.97</v>
      </c>
      <c r="V91" s="104">
        <f t="shared" si="367"/>
        <v>672342.04</v>
      </c>
      <c r="W91" s="103">
        <f t="shared" si="368"/>
        <v>0</v>
      </c>
      <c r="X91" s="103">
        <f t="shared" si="369"/>
        <v>0</v>
      </c>
      <c r="Y91" s="103">
        <f t="shared" si="370"/>
        <v>440.96999999999997</v>
      </c>
      <c r="Z91" s="105">
        <f t="shared" si="371"/>
        <v>3804942.9700000007</v>
      </c>
      <c r="AA91" s="90">
        <f t="shared" si="372"/>
        <v>8.6188719930028718E-2</v>
      </c>
      <c r="AB91" s="85">
        <f t="shared" si="373"/>
        <v>918.90632086612777</v>
      </c>
      <c r="AC91" s="104">
        <f t="shared" si="374"/>
        <v>1209940.23</v>
      </c>
      <c r="AD91" s="104">
        <f t="shared" si="375"/>
        <v>655064.30999999994</v>
      </c>
      <c r="AE91" s="104">
        <f t="shared" si="376"/>
        <v>29520.06</v>
      </c>
      <c r="AF91" s="104">
        <f t="shared" si="377"/>
        <v>0</v>
      </c>
      <c r="AG91" s="86">
        <f t="shared" si="378"/>
        <v>1894524.6</v>
      </c>
      <c r="AH91" s="90">
        <f t="shared" si="379"/>
        <v>4.2914348897573534E-2</v>
      </c>
      <c r="AI91" s="86">
        <f t="shared" si="380"/>
        <v>457.53396140294109</v>
      </c>
      <c r="AJ91" s="104">
        <f t="shared" si="381"/>
        <v>0</v>
      </c>
      <c r="AK91" s="104">
        <f t="shared" si="382"/>
        <v>0</v>
      </c>
      <c r="AL91" s="86">
        <f t="shared" si="383"/>
        <v>0</v>
      </c>
      <c r="AM91" s="90">
        <f t="shared" si="384"/>
        <v>0</v>
      </c>
      <c r="AN91" s="91">
        <f t="shared" si="385"/>
        <v>0</v>
      </c>
      <c r="AO91" s="104">
        <f t="shared" si="386"/>
        <v>1630066.21</v>
      </c>
      <c r="AP91" s="104">
        <f t="shared" si="387"/>
        <v>213031.33000000002</v>
      </c>
      <c r="AQ91" s="104">
        <f t="shared" si="388"/>
        <v>418555.66</v>
      </c>
      <c r="AR91" s="104">
        <f t="shared" si="389"/>
        <v>0</v>
      </c>
      <c r="AS91" s="104">
        <f t="shared" si="390"/>
        <v>1576088.6500000001</v>
      </c>
      <c r="AT91" s="104">
        <f t="shared" si="391"/>
        <v>0</v>
      </c>
      <c r="AU91" s="104">
        <f t="shared" si="392"/>
        <v>0</v>
      </c>
      <c r="AV91" s="104">
        <f t="shared" si="393"/>
        <v>414628.79000000004</v>
      </c>
      <c r="AW91" s="104">
        <f t="shared" si="394"/>
        <v>0</v>
      </c>
      <c r="AX91" s="104">
        <f t="shared" si="395"/>
        <v>0</v>
      </c>
      <c r="AY91" s="104">
        <f t="shared" si="396"/>
        <v>52966.32</v>
      </c>
      <c r="AZ91" s="104">
        <f t="shared" si="397"/>
        <v>174578.62999999998</v>
      </c>
      <c r="BA91" s="104">
        <f t="shared" si="398"/>
        <v>871894.02999999991</v>
      </c>
      <c r="BB91" s="104">
        <f t="shared" si="399"/>
        <v>14715.53</v>
      </c>
      <c r="BC91" s="104">
        <f t="shared" si="400"/>
        <v>146429.72999999998</v>
      </c>
      <c r="BD91" s="104">
        <f t="shared" si="401"/>
        <v>267200.90000000002</v>
      </c>
      <c r="BE91" s="86">
        <f t="shared" si="402"/>
        <v>5780155.7800000012</v>
      </c>
      <c r="BF91" s="90">
        <f t="shared" si="403"/>
        <v>0.1309308001729016</v>
      </c>
      <c r="BG91" s="85">
        <f t="shared" si="404"/>
        <v>1395.9267520461372</v>
      </c>
      <c r="BH91" s="104">
        <f t="shared" si="405"/>
        <v>19979.240000000002</v>
      </c>
      <c r="BI91" s="104">
        <f t="shared" si="406"/>
        <v>0</v>
      </c>
      <c r="BJ91" s="104">
        <f t="shared" si="407"/>
        <v>35395.86</v>
      </c>
      <c r="BK91" s="104">
        <f t="shared" si="408"/>
        <v>0</v>
      </c>
      <c r="BL91" s="104">
        <f t="shared" si="409"/>
        <v>0</v>
      </c>
      <c r="BM91" s="104">
        <f t="shared" si="410"/>
        <v>0</v>
      </c>
      <c r="BN91" s="104">
        <f t="shared" si="411"/>
        <v>116150.41</v>
      </c>
      <c r="BO91" s="87">
        <f t="shared" si="412"/>
        <v>171525.51</v>
      </c>
      <c r="BP91" s="90">
        <f t="shared" si="413"/>
        <v>3.8853576147674395E-3</v>
      </c>
      <c r="BQ91" s="85">
        <f t="shared" si="414"/>
        <v>41.423978380623716</v>
      </c>
      <c r="BR91" s="104">
        <f t="shared" si="415"/>
        <v>0</v>
      </c>
      <c r="BS91" s="104">
        <f t="shared" si="416"/>
        <v>249845.03</v>
      </c>
      <c r="BT91" s="104">
        <f t="shared" si="417"/>
        <v>0</v>
      </c>
      <c r="BU91" s="104">
        <f t="shared" si="418"/>
        <v>0</v>
      </c>
      <c r="BV91" s="87">
        <f t="shared" si="419"/>
        <v>249845.03</v>
      </c>
      <c r="BW91" s="90">
        <f t="shared" si="420"/>
        <v>5.6594339222329048E-3</v>
      </c>
      <c r="BX91" s="85">
        <f t="shared" si="421"/>
        <v>60.338401682795066</v>
      </c>
      <c r="BY91" s="104">
        <v>7658036.5000000009</v>
      </c>
      <c r="BZ91" s="90">
        <v>0.17346813561109362</v>
      </c>
      <c r="CA91" s="85">
        <v>1849.4411613411166</v>
      </c>
      <c r="CB91" s="104">
        <v>2378237.88</v>
      </c>
      <c r="CC91" s="90">
        <f t="shared" si="422"/>
        <v>5.3871314283142908E-2</v>
      </c>
      <c r="CD91" s="85">
        <f t="shared" si="423"/>
        <v>574.35231951853905</v>
      </c>
      <c r="CE91" s="106">
        <f t="shared" si="424"/>
        <v>972831.93000000017</v>
      </c>
      <c r="CF91" s="107">
        <f t="shared" si="425"/>
        <v>2.2036372007373163E-2</v>
      </c>
      <c r="CG91" s="108">
        <f t="shared" si="426"/>
        <v>234.9421309769051</v>
      </c>
    </row>
    <row r="92" spans="1:85" x14ac:dyDescent="0.2">
      <c r="A92" s="56" t="s">
        <v>189</v>
      </c>
      <c r="B92" s="101" t="s">
        <v>190</v>
      </c>
      <c r="C92" s="102">
        <f t="shared" si="350"/>
        <v>4033.6099999999997</v>
      </c>
      <c r="D92" s="102">
        <f t="shared" si="351"/>
        <v>47201587.619999997</v>
      </c>
      <c r="E92" s="103">
        <f t="shared" si="352"/>
        <v>24813984.850000001</v>
      </c>
      <c r="F92" s="103">
        <f t="shared" si="353"/>
        <v>0</v>
      </c>
      <c r="G92" s="103">
        <f t="shared" si="354"/>
        <v>46060</v>
      </c>
      <c r="H92" s="103">
        <f t="shared" si="427"/>
        <v>24860044.850000001</v>
      </c>
      <c r="I92" s="90">
        <f t="shared" si="355"/>
        <v>0.5266781501109179</v>
      </c>
      <c r="J92" s="85">
        <f t="shared" si="356"/>
        <v>6163.2247168169461</v>
      </c>
      <c r="K92" s="103">
        <f t="shared" si="357"/>
        <v>0</v>
      </c>
      <c r="L92" s="103">
        <f t="shared" si="358"/>
        <v>0</v>
      </c>
      <c r="M92" s="103">
        <f t="shared" si="359"/>
        <v>0</v>
      </c>
      <c r="N92" s="103">
        <f t="shared" si="360"/>
        <v>0</v>
      </c>
      <c r="O92" s="103">
        <f t="shared" si="361"/>
        <v>0</v>
      </c>
      <c r="P92" s="103">
        <f t="shared" si="362"/>
        <v>0</v>
      </c>
      <c r="Q92" s="103"/>
      <c r="R92" s="88">
        <f t="shared" si="363"/>
        <v>0</v>
      </c>
      <c r="S92" s="89">
        <f t="shared" si="364"/>
        <v>0</v>
      </c>
      <c r="T92" s="104">
        <f t="shared" si="365"/>
        <v>5237325.26</v>
      </c>
      <c r="U92" s="104">
        <f t="shared" si="366"/>
        <v>130715.63</v>
      </c>
      <c r="V92" s="104">
        <f t="shared" si="367"/>
        <v>1128229.2299999995</v>
      </c>
      <c r="W92" s="103">
        <f t="shared" si="368"/>
        <v>0</v>
      </c>
      <c r="X92" s="103">
        <f t="shared" si="369"/>
        <v>0</v>
      </c>
      <c r="Y92" s="103">
        <f t="shared" si="370"/>
        <v>0</v>
      </c>
      <c r="Z92" s="105">
        <f t="shared" si="371"/>
        <v>6496270.1199999992</v>
      </c>
      <c r="AA92" s="90">
        <f t="shared" si="372"/>
        <v>0.13762821226054345</v>
      </c>
      <c r="AB92" s="85">
        <f t="shared" si="373"/>
        <v>1610.5350095819872</v>
      </c>
      <c r="AC92" s="104">
        <f t="shared" si="374"/>
        <v>1579996.22</v>
      </c>
      <c r="AD92" s="104">
        <f t="shared" si="375"/>
        <v>127629.10000000002</v>
      </c>
      <c r="AE92" s="104">
        <f t="shared" si="376"/>
        <v>24096</v>
      </c>
      <c r="AF92" s="104">
        <f t="shared" si="377"/>
        <v>0</v>
      </c>
      <c r="AG92" s="86">
        <f t="shared" si="378"/>
        <v>1731721.32</v>
      </c>
      <c r="AH92" s="90">
        <f t="shared" si="379"/>
        <v>3.668777698626062E-2</v>
      </c>
      <c r="AI92" s="86">
        <f t="shared" si="380"/>
        <v>429.322943963348</v>
      </c>
      <c r="AJ92" s="104">
        <f t="shared" si="381"/>
        <v>0</v>
      </c>
      <c r="AK92" s="104">
        <f t="shared" si="382"/>
        <v>0</v>
      </c>
      <c r="AL92" s="86">
        <f t="shared" si="383"/>
        <v>0</v>
      </c>
      <c r="AM92" s="90">
        <f t="shared" si="384"/>
        <v>0</v>
      </c>
      <c r="AN92" s="91">
        <f t="shared" si="385"/>
        <v>0</v>
      </c>
      <c r="AO92" s="104">
        <f t="shared" si="386"/>
        <v>502463.54999999993</v>
      </c>
      <c r="AP92" s="104">
        <f t="shared" si="387"/>
        <v>121416.05999999998</v>
      </c>
      <c r="AQ92" s="104">
        <f t="shared" si="388"/>
        <v>0</v>
      </c>
      <c r="AR92" s="104">
        <f t="shared" si="389"/>
        <v>0</v>
      </c>
      <c r="AS92" s="104">
        <f t="shared" si="390"/>
        <v>700164.43</v>
      </c>
      <c r="AT92" s="104">
        <f t="shared" si="391"/>
        <v>0</v>
      </c>
      <c r="AU92" s="104">
        <f t="shared" si="392"/>
        <v>0</v>
      </c>
      <c r="AV92" s="104">
        <f t="shared" si="393"/>
        <v>536490</v>
      </c>
      <c r="AW92" s="104">
        <f t="shared" si="394"/>
        <v>0</v>
      </c>
      <c r="AX92" s="104">
        <f t="shared" si="395"/>
        <v>0</v>
      </c>
      <c r="AY92" s="104">
        <f t="shared" si="396"/>
        <v>0</v>
      </c>
      <c r="AZ92" s="104">
        <f t="shared" si="397"/>
        <v>23620.66</v>
      </c>
      <c r="BA92" s="104">
        <f t="shared" si="398"/>
        <v>229498.03000000003</v>
      </c>
      <c r="BB92" s="104">
        <f t="shared" si="399"/>
        <v>0</v>
      </c>
      <c r="BC92" s="104">
        <f t="shared" si="400"/>
        <v>16622.98</v>
      </c>
      <c r="BD92" s="104">
        <f t="shared" si="401"/>
        <v>61593.270000000004</v>
      </c>
      <c r="BE92" s="86">
        <f t="shared" si="402"/>
        <v>2191868.98</v>
      </c>
      <c r="BF92" s="90">
        <f t="shared" si="403"/>
        <v>4.6436340185118545E-2</v>
      </c>
      <c r="BG92" s="85">
        <f t="shared" si="404"/>
        <v>543.40131544695703</v>
      </c>
      <c r="BH92" s="104">
        <f t="shared" si="405"/>
        <v>0</v>
      </c>
      <c r="BI92" s="104">
        <f t="shared" si="406"/>
        <v>0</v>
      </c>
      <c r="BJ92" s="104">
        <f t="shared" si="407"/>
        <v>74603.510000000009</v>
      </c>
      <c r="BK92" s="104">
        <f t="shared" si="408"/>
        <v>0</v>
      </c>
      <c r="BL92" s="104">
        <f t="shared" si="409"/>
        <v>0</v>
      </c>
      <c r="BM92" s="104">
        <f t="shared" si="410"/>
        <v>0</v>
      </c>
      <c r="BN92" s="104">
        <f t="shared" si="411"/>
        <v>88666.450000000012</v>
      </c>
      <c r="BO92" s="87">
        <f t="shared" si="412"/>
        <v>163269.96000000002</v>
      </c>
      <c r="BP92" s="90">
        <f t="shared" si="413"/>
        <v>3.4589929752875553E-3</v>
      </c>
      <c r="BQ92" s="85">
        <f t="shared" si="414"/>
        <v>40.477378824427753</v>
      </c>
      <c r="BR92" s="104">
        <f t="shared" si="415"/>
        <v>0</v>
      </c>
      <c r="BS92" s="104">
        <f t="shared" si="416"/>
        <v>0</v>
      </c>
      <c r="BT92" s="104">
        <f t="shared" si="417"/>
        <v>0</v>
      </c>
      <c r="BU92" s="104">
        <f t="shared" si="418"/>
        <v>28282.1</v>
      </c>
      <c r="BV92" s="87">
        <f t="shared" si="419"/>
        <v>28282.1</v>
      </c>
      <c r="BW92" s="90">
        <f t="shared" si="420"/>
        <v>5.9917687997461475E-4</v>
      </c>
      <c r="BX92" s="85">
        <f t="shared" si="421"/>
        <v>7.0116099474168303</v>
      </c>
      <c r="BY92" s="104">
        <v>7719015.5999999968</v>
      </c>
      <c r="BZ92" s="90">
        <v>0.16353296550409541</v>
      </c>
      <c r="CA92" s="85">
        <v>1913.6742520967564</v>
      </c>
      <c r="CB92" s="104">
        <v>1920136.02</v>
      </c>
      <c r="CC92" s="90">
        <f t="shared" si="422"/>
        <v>4.0679479585691111E-2</v>
      </c>
      <c r="CD92" s="85">
        <f t="shared" si="423"/>
        <v>476.03412823748459</v>
      </c>
      <c r="CE92" s="106">
        <f t="shared" si="424"/>
        <v>2090978.67</v>
      </c>
      <c r="CF92" s="107">
        <f t="shared" si="425"/>
        <v>4.4298905512110825E-2</v>
      </c>
      <c r="CG92" s="108">
        <f t="shared" si="426"/>
        <v>518.38890472802279</v>
      </c>
    </row>
    <row r="93" spans="1:85" x14ac:dyDescent="0.2">
      <c r="A93" s="56" t="s">
        <v>191</v>
      </c>
      <c r="B93" s="101" t="s">
        <v>192</v>
      </c>
      <c r="C93" s="102">
        <f t="shared" si="350"/>
        <v>3858.1800000000003</v>
      </c>
      <c r="D93" s="102">
        <f t="shared" si="351"/>
        <v>43160372.170000002</v>
      </c>
      <c r="E93" s="103">
        <f t="shared" si="352"/>
        <v>22737462.590000004</v>
      </c>
      <c r="F93" s="103">
        <f t="shared" si="353"/>
        <v>119655.59</v>
      </c>
      <c r="G93" s="103">
        <f t="shared" si="354"/>
        <v>0</v>
      </c>
      <c r="H93" s="103">
        <f t="shared" si="427"/>
        <v>22857118.180000003</v>
      </c>
      <c r="I93" s="90">
        <f t="shared" si="355"/>
        <v>0.5295857526429667</v>
      </c>
      <c r="J93" s="85">
        <f t="shared" si="356"/>
        <v>5924.3265425667032</v>
      </c>
      <c r="K93" s="103">
        <f t="shared" si="357"/>
        <v>0</v>
      </c>
      <c r="L93" s="103">
        <f t="shared" si="358"/>
        <v>0</v>
      </c>
      <c r="M93" s="103">
        <f t="shared" si="359"/>
        <v>0</v>
      </c>
      <c r="N93" s="103">
        <f t="shared" si="360"/>
        <v>0</v>
      </c>
      <c r="O93" s="103">
        <f t="shared" si="361"/>
        <v>0</v>
      </c>
      <c r="P93" s="103">
        <f t="shared" si="362"/>
        <v>0</v>
      </c>
      <c r="Q93" s="103"/>
      <c r="R93" s="88">
        <f t="shared" si="363"/>
        <v>0</v>
      </c>
      <c r="S93" s="89">
        <f t="shared" si="364"/>
        <v>0</v>
      </c>
      <c r="T93" s="104">
        <f t="shared" si="365"/>
        <v>5053142.8500000006</v>
      </c>
      <c r="U93" s="104">
        <f t="shared" si="366"/>
        <v>139863.48000000001</v>
      </c>
      <c r="V93" s="104">
        <f t="shared" si="367"/>
        <v>743699.9</v>
      </c>
      <c r="W93" s="103">
        <f t="shared" si="368"/>
        <v>0</v>
      </c>
      <c r="X93" s="103">
        <f t="shared" si="369"/>
        <v>0</v>
      </c>
      <c r="Y93" s="103">
        <f t="shared" si="370"/>
        <v>17369.059999999998</v>
      </c>
      <c r="Z93" s="105">
        <f t="shared" si="371"/>
        <v>5954075.290000001</v>
      </c>
      <c r="AA93" s="90">
        <f t="shared" si="372"/>
        <v>0.1379523621007738</v>
      </c>
      <c r="AB93" s="85">
        <f t="shared" si="373"/>
        <v>1543.234190732418</v>
      </c>
      <c r="AC93" s="104">
        <f t="shared" si="374"/>
        <v>1083668.98</v>
      </c>
      <c r="AD93" s="104">
        <f t="shared" si="375"/>
        <v>115352.67</v>
      </c>
      <c r="AE93" s="104">
        <f t="shared" si="376"/>
        <v>18704</v>
      </c>
      <c r="AF93" s="104">
        <f t="shared" si="377"/>
        <v>0</v>
      </c>
      <c r="AG93" s="86">
        <f t="shared" si="378"/>
        <v>1217725.6499999999</v>
      </c>
      <c r="AH93" s="90">
        <f t="shared" si="379"/>
        <v>2.8213974735982909E-2</v>
      </c>
      <c r="AI93" s="86">
        <f t="shared" si="380"/>
        <v>315.62178280951116</v>
      </c>
      <c r="AJ93" s="104">
        <f t="shared" si="381"/>
        <v>1244302.8900000001</v>
      </c>
      <c r="AK93" s="104">
        <f t="shared" si="382"/>
        <v>0</v>
      </c>
      <c r="AL93" s="86">
        <f t="shared" si="383"/>
        <v>1244302.8900000001</v>
      </c>
      <c r="AM93" s="90">
        <f t="shared" si="384"/>
        <v>2.8829753485418105E-2</v>
      </c>
      <c r="AN93" s="91">
        <f t="shared" si="385"/>
        <v>322.51032611231204</v>
      </c>
      <c r="AO93" s="104">
        <f t="shared" si="386"/>
        <v>606842.68000000005</v>
      </c>
      <c r="AP93" s="104">
        <f t="shared" si="387"/>
        <v>259807.33000000002</v>
      </c>
      <c r="AQ93" s="104">
        <f t="shared" si="388"/>
        <v>0</v>
      </c>
      <c r="AR93" s="104">
        <f t="shared" si="389"/>
        <v>0</v>
      </c>
      <c r="AS93" s="104">
        <f t="shared" si="390"/>
        <v>886109.42999999993</v>
      </c>
      <c r="AT93" s="104">
        <f t="shared" si="391"/>
        <v>0</v>
      </c>
      <c r="AU93" s="104">
        <f t="shared" si="392"/>
        <v>0</v>
      </c>
      <c r="AV93" s="104">
        <f t="shared" si="393"/>
        <v>168490.68999999997</v>
      </c>
      <c r="AW93" s="104">
        <f t="shared" si="394"/>
        <v>0</v>
      </c>
      <c r="AX93" s="104">
        <f t="shared" si="395"/>
        <v>0</v>
      </c>
      <c r="AY93" s="104">
        <f t="shared" si="396"/>
        <v>0</v>
      </c>
      <c r="AZ93" s="104">
        <f t="shared" si="397"/>
        <v>3698.31</v>
      </c>
      <c r="BA93" s="104">
        <f t="shared" si="398"/>
        <v>46020.72</v>
      </c>
      <c r="BB93" s="104">
        <f t="shared" si="399"/>
        <v>0</v>
      </c>
      <c r="BC93" s="104">
        <f t="shared" si="400"/>
        <v>84054.46</v>
      </c>
      <c r="BD93" s="104">
        <f t="shared" si="401"/>
        <v>0</v>
      </c>
      <c r="BE93" s="86">
        <f t="shared" si="402"/>
        <v>2055023.6199999999</v>
      </c>
      <c r="BF93" s="90">
        <f t="shared" si="403"/>
        <v>4.761366773913988E-2</v>
      </c>
      <c r="BG93" s="85">
        <f t="shared" si="404"/>
        <v>532.64068032077296</v>
      </c>
      <c r="BH93" s="104">
        <f t="shared" si="405"/>
        <v>0</v>
      </c>
      <c r="BI93" s="104">
        <f t="shared" si="406"/>
        <v>0</v>
      </c>
      <c r="BJ93" s="104">
        <f t="shared" si="407"/>
        <v>460058.86000000004</v>
      </c>
      <c r="BK93" s="104">
        <f t="shared" si="408"/>
        <v>0</v>
      </c>
      <c r="BL93" s="104">
        <f t="shared" si="409"/>
        <v>0</v>
      </c>
      <c r="BM93" s="104">
        <f t="shared" si="410"/>
        <v>0</v>
      </c>
      <c r="BN93" s="104">
        <f t="shared" si="411"/>
        <v>400201.7099999999</v>
      </c>
      <c r="BO93" s="87">
        <f t="shared" si="412"/>
        <v>860260.57</v>
      </c>
      <c r="BP93" s="90">
        <f t="shared" si="413"/>
        <v>1.9931722706458765E-2</v>
      </c>
      <c r="BQ93" s="85">
        <f t="shared" si="414"/>
        <v>222.97056384098198</v>
      </c>
      <c r="BR93" s="104">
        <f t="shared" si="415"/>
        <v>0</v>
      </c>
      <c r="BS93" s="104">
        <f t="shared" si="416"/>
        <v>0</v>
      </c>
      <c r="BT93" s="104">
        <f t="shared" si="417"/>
        <v>6569.7999999999993</v>
      </c>
      <c r="BU93" s="104">
        <f t="shared" si="418"/>
        <v>0</v>
      </c>
      <c r="BV93" s="87">
        <f t="shared" si="419"/>
        <v>6569.7999999999993</v>
      </c>
      <c r="BW93" s="90">
        <f t="shared" si="420"/>
        <v>1.5221833523869726E-4</v>
      </c>
      <c r="BX93" s="85">
        <f t="shared" si="421"/>
        <v>1.70282361113271</v>
      </c>
      <c r="BY93" s="104">
        <v>5822875.1500000022</v>
      </c>
      <c r="BZ93" s="90">
        <v>0.13491253335501538</v>
      </c>
      <c r="CA93" s="85">
        <v>1509.2284833781737</v>
      </c>
      <c r="CB93" s="104">
        <v>1559126.48</v>
      </c>
      <c r="CC93" s="90">
        <f t="shared" si="422"/>
        <v>3.6124027704370003E-2</v>
      </c>
      <c r="CD93" s="85">
        <f t="shared" si="423"/>
        <v>404.10931579138349</v>
      </c>
      <c r="CE93" s="106">
        <f t="shared" si="424"/>
        <v>1583294.54</v>
      </c>
      <c r="CF93" s="107">
        <f t="shared" si="425"/>
        <v>3.6683987194635906E-2</v>
      </c>
      <c r="CG93" s="108">
        <f t="shared" si="426"/>
        <v>410.37342477541222</v>
      </c>
    </row>
    <row r="94" spans="1:85" x14ac:dyDescent="0.2">
      <c r="A94" s="56" t="s">
        <v>193</v>
      </c>
      <c r="B94" s="101" t="s">
        <v>194</v>
      </c>
      <c r="C94" s="102">
        <f t="shared" si="350"/>
        <v>3708.4700000000003</v>
      </c>
      <c r="D94" s="102">
        <f t="shared" si="351"/>
        <v>41921355.240000002</v>
      </c>
      <c r="E94" s="103">
        <f t="shared" si="352"/>
        <v>19329704.979999993</v>
      </c>
      <c r="F94" s="103">
        <f t="shared" si="353"/>
        <v>2107594.23</v>
      </c>
      <c r="G94" s="103">
        <f t="shared" si="354"/>
        <v>9379.2000000000007</v>
      </c>
      <c r="H94" s="103">
        <f t="shared" si="427"/>
        <v>21446678.409999993</v>
      </c>
      <c r="I94" s="90">
        <f t="shared" si="355"/>
        <v>0.51159315549837625</v>
      </c>
      <c r="J94" s="85">
        <f t="shared" si="356"/>
        <v>5783.1608210394024</v>
      </c>
      <c r="K94" s="103">
        <f t="shared" si="357"/>
        <v>0</v>
      </c>
      <c r="L94" s="103">
        <f t="shared" si="358"/>
        <v>0</v>
      </c>
      <c r="M94" s="103">
        <f t="shared" si="359"/>
        <v>0</v>
      </c>
      <c r="N94" s="103">
        <f t="shared" si="360"/>
        <v>0</v>
      </c>
      <c r="O94" s="103">
        <f t="shared" si="361"/>
        <v>0</v>
      </c>
      <c r="P94" s="103">
        <f t="shared" si="362"/>
        <v>0</v>
      </c>
      <c r="Q94" s="103"/>
      <c r="R94" s="88">
        <f t="shared" si="363"/>
        <v>0</v>
      </c>
      <c r="S94" s="89">
        <f t="shared" si="364"/>
        <v>0</v>
      </c>
      <c r="T94" s="104">
        <f t="shared" si="365"/>
        <v>4209713.82</v>
      </c>
      <c r="U94" s="104">
        <f t="shared" si="366"/>
        <v>191478.16</v>
      </c>
      <c r="V94" s="104">
        <f t="shared" si="367"/>
        <v>840272.95</v>
      </c>
      <c r="W94" s="103">
        <f t="shared" si="368"/>
        <v>0</v>
      </c>
      <c r="X94" s="103">
        <f t="shared" si="369"/>
        <v>0</v>
      </c>
      <c r="Y94" s="103">
        <f t="shared" si="370"/>
        <v>0</v>
      </c>
      <c r="Z94" s="105">
        <f t="shared" si="371"/>
        <v>5241464.9300000006</v>
      </c>
      <c r="AA94" s="90">
        <f t="shared" si="372"/>
        <v>0.12503090370033562</v>
      </c>
      <c r="AB94" s="85">
        <f t="shared" si="373"/>
        <v>1413.376656680518</v>
      </c>
      <c r="AC94" s="104">
        <f t="shared" si="374"/>
        <v>1474547.41</v>
      </c>
      <c r="AD94" s="104">
        <f t="shared" si="375"/>
        <v>522898.68</v>
      </c>
      <c r="AE94" s="104">
        <f t="shared" si="376"/>
        <v>20661.800000000003</v>
      </c>
      <c r="AF94" s="104">
        <f t="shared" si="377"/>
        <v>0</v>
      </c>
      <c r="AG94" s="86">
        <f t="shared" si="378"/>
        <v>2018107.89</v>
      </c>
      <c r="AH94" s="90">
        <f t="shared" si="379"/>
        <v>4.814033035063682E-2</v>
      </c>
      <c r="AI94" s="86">
        <f t="shared" si="380"/>
        <v>544.18881371562929</v>
      </c>
      <c r="AJ94" s="104">
        <f t="shared" si="381"/>
        <v>0</v>
      </c>
      <c r="AK94" s="104">
        <f t="shared" si="382"/>
        <v>0</v>
      </c>
      <c r="AL94" s="86">
        <f t="shared" si="383"/>
        <v>0</v>
      </c>
      <c r="AM94" s="90">
        <f t="shared" si="384"/>
        <v>0</v>
      </c>
      <c r="AN94" s="91">
        <f t="shared" si="385"/>
        <v>0</v>
      </c>
      <c r="AO94" s="104">
        <f t="shared" si="386"/>
        <v>586913.05999999994</v>
      </c>
      <c r="AP94" s="104">
        <f t="shared" si="387"/>
        <v>86326.590000000011</v>
      </c>
      <c r="AQ94" s="104">
        <f t="shared" si="388"/>
        <v>0</v>
      </c>
      <c r="AR94" s="104">
        <f t="shared" si="389"/>
        <v>0</v>
      </c>
      <c r="AS94" s="104">
        <f t="shared" si="390"/>
        <v>1091830.6000000001</v>
      </c>
      <c r="AT94" s="104">
        <f t="shared" si="391"/>
        <v>0</v>
      </c>
      <c r="AU94" s="104">
        <f t="shared" si="392"/>
        <v>0</v>
      </c>
      <c r="AV94" s="104">
        <f t="shared" si="393"/>
        <v>786073.73</v>
      </c>
      <c r="AW94" s="104">
        <f t="shared" si="394"/>
        <v>0</v>
      </c>
      <c r="AX94" s="104">
        <f t="shared" si="395"/>
        <v>0</v>
      </c>
      <c r="AY94" s="104">
        <f t="shared" si="396"/>
        <v>0</v>
      </c>
      <c r="AZ94" s="104">
        <f t="shared" si="397"/>
        <v>9812.14</v>
      </c>
      <c r="BA94" s="104">
        <f t="shared" si="398"/>
        <v>189927.03</v>
      </c>
      <c r="BB94" s="104">
        <f t="shared" si="399"/>
        <v>0</v>
      </c>
      <c r="BC94" s="104">
        <f t="shared" si="400"/>
        <v>0</v>
      </c>
      <c r="BD94" s="104">
        <f t="shared" si="401"/>
        <v>0</v>
      </c>
      <c r="BE94" s="86">
        <f t="shared" si="402"/>
        <v>2750883.15</v>
      </c>
      <c r="BF94" s="90">
        <f t="shared" si="403"/>
        <v>6.5620091102760819E-2</v>
      </c>
      <c r="BG94" s="85">
        <f t="shared" si="404"/>
        <v>741.78384886489573</v>
      </c>
      <c r="BH94" s="104">
        <f t="shared" si="405"/>
        <v>0</v>
      </c>
      <c r="BI94" s="104">
        <f t="shared" si="406"/>
        <v>0</v>
      </c>
      <c r="BJ94" s="104">
        <f t="shared" si="407"/>
        <v>96958.969999999987</v>
      </c>
      <c r="BK94" s="104">
        <f t="shared" si="408"/>
        <v>0</v>
      </c>
      <c r="BL94" s="104">
        <f t="shared" si="409"/>
        <v>0</v>
      </c>
      <c r="BM94" s="104">
        <f t="shared" si="410"/>
        <v>0</v>
      </c>
      <c r="BN94" s="104">
        <f t="shared" si="411"/>
        <v>188381.59</v>
      </c>
      <c r="BO94" s="87">
        <f t="shared" si="412"/>
        <v>285340.56</v>
      </c>
      <c r="BP94" s="90">
        <f t="shared" si="413"/>
        <v>6.8065681170473525E-3</v>
      </c>
      <c r="BQ94" s="85">
        <f t="shared" si="414"/>
        <v>76.942933339085926</v>
      </c>
      <c r="BR94" s="104">
        <f t="shared" si="415"/>
        <v>0</v>
      </c>
      <c r="BS94" s="104">
        <f t="shared" si="416"/>
        <v>0</v>
      </c>
      <c r="BT94" s="104">
        <f t="shared" si="417"/>
        <v>40771.629999999997</v>
      </c>
      <c r="BU94" s="104">
        <f t="shared" si="418"/>
        <v>23822.690000000002</v>
      </c>
      <c r="BV94" s="87">
        <f t="shared" si="419"/>
        <v>64594.32</v>
      </c>
      <c r="BW94" s="90">
        <f t="shared" si="420"/>
        <v>1.5408452238768796E-3</v>
      </c>
      <c r="BX94" s="85">
        <f t="shared" si="421"/>
        <v>17.418051110026507</v>
      </c>
      <c r="BY94" s="104">
        <v>7631589.2400000002</v>
      </c>
      <c r="BZ94" s="90">
        <v>0.18204538465679623</v>
      </c>
      <c r="CA94" s="85">
        <v>2057.8808079882001</v>
      </c>
      <c r="CB94" s="104">
        <v>1237241.6599999999</v>
      </c>
      <c r="CC94" s="90">
        <f t="shared" si="422"/>
        <v>2.951339843182035E-2</v>
      </c>
      <c r="CD94" s="85">
        <f t="shared" si="423"/>
        <v>333.62590502282609</v>
      </c>
      <c r="CE94" s="106">
        <f t="shared" si="424"/>
        <v>1245455.0799999996</v>
      </c>
      <c r="CF94" s="107">
        <f t="shared" si="425"/>
        <v>2.9709322918349421E-2</v>
      </c>
      <c r="CG94" s="108">
        <f t="shared" si="426"/>
        <v>335.84067823118414</v>
      </c>
    </row>
    <row r="95" spans="1:85" x14ac:dyDescent="0.2">
      <c r="A95" s="56" t="s">
        <v>195</v>
      </c>
      <c r="B95" s="101" t="s">
        <v>196</v>
      </c>
      <c r="C95" s="102">
        <f t="shared" si="350"/>
        <v>3769.74</v>
      </c>
      <c r="D95" s="102">
        <f t="shared" si="351"/>
        <v>42544306.670000002</v>
      </c>
      <c r="E95" s="103">
        <f t="shared" si="352"/>
        <v>23971096.190000001</v>
      </c>
      <c r="F95" s="103">
        <f t="shared" si="353"/>
        <v>290619.04000000004</v>
      </c>
      <c r="G95" s="103">
        <f t="shared" si="354"/>
        <v>0</v>
      </c>
      <c r="H95" s="103">
        <f t="shared" si="427"/>
        <v>24261715.23</v>
      </c>
      <c r="I95" s="90">
        <f t="shared" si="355"/>
        <v>0.57026937630430541</v>
      </c>
      <c r="J95" s="85">
        <f t="shared" si="356"/>
        <v>6435.9120867752154</v>
      </c>
      <c r="K95" s="103">
        <f t="shared" si="357"/>
        <v>0</v>
      </c>
      <c r="L95" s="103">
        <f t="shared" si="358"/>
        <v>0</v>
      </c>
      <c r="M95" s="103">
        <f t="shared" si="359"/>
        <v>0</v>
      </c>
      <c r="N95" s="103">
        <f t="shared" si="360"/>
        <v>0</v>
      </c>
      <c r="O95" s="103">
        <f t="shared" si="361"/>
        <v>0</v>
      </c>
      <c r="P95" s="103">
        <f t="shared" si="362"/>
        <v>0</v>
      </c>
      <c r="Q95" s="103"/>
      <c r="R95" s="88">
        <f t="shared" si="363"/>
        <v>0</v>
      </c>
      <c r="S95" s="89">
        <f t="shared" si="364"/>
        <v>0</v>
      </c>
      <c r="T95" s="104">
        <f t="shared" si="365"/>
        <v>5604846.3599999994</v>
      </c>
      <c r="U95" s="104">
        <f t="shared" si="366"/>
        <v>64711.12</v>
      </c>
      <c r="V95" s="104">
        <f t="shared" si="367"/>
        <v>1026591.97</v>
      </c>
      <c r="W95" s="103">
        <f t="shared" si="368"/>
        <v>0</v>
      </c>
      <c r="X95" s="103">
        <f t="shared" si="369"/>
        <v>0</v>
      </c>
      <c r="Y95" s="103">
        <f t="shared" si="370"/>
        <v>0</v>
      </c>
      <c r="Z95" s="105">
        <f t="shared" si="371"/>
        <v>6696149.4499999993</v>
      </c>
      <c r="AA95" s="90">
        <f t="shared" si="372"/>
        <v>0.15739237454119262</v>
      </c>
      <c r="AB95" s="85">
        <f t="shared" si="373"/>
        <v>1776.2894655864859</v>
      </c>
      <c r="AC95" s="104">
        <f t="shared" si="374"/>
        <v>1329666.4400000004</v>
      </c>
      <c r="AD95" s="104">
        <f t="shared" si="375"/>
        <v>530491.07000000007</v>
      </c>
      <c r="AE95" s="104">
        <f t="shared" si="376"/>
        <v>12149.130000000001</v>
      </c>
      <c r="AF95" s="104">
        <f t="shared" si="377"/>
        <v>0</v>
      </c>
      <c r="AG95" s="86">
        <f t="shared" si="378"/>
        <v>1872306.6400000004</v>
      </c>
      <c r="AH95" s="90">
        <f t="shared" si="379"/>
        <v>4.4008394695975901E-2</v>
      </c>
      <c r="AI95" s="86">
        <f t="shared" si="380"/>
        <v>496.66731392615947</v>
      </c>
      <c r="AJ95" s="104">
        <f t="shared" si="381"/>
        <v>0</v>
      </c>
      <c r="AK95" s="104">
        <f t="shared" si="382"/>
        <v>0</v>
      </c>
      <c r="AL95" s="86">
        <f t="shared" si="383"/>
        <v>0</v>
      </c>
      <c r="AM95" s="90">
        <f t="shared" si="384"/>
        <v>0</v>
      </c>
      <c r="AN95" s="91">
        <f t="shared" si="385"/>
        <v>0</v>
      </c>
      <c r="AO95" s="104">
        <f t="shared" si="386"/>
        <v>116846.29000000001</v>
      </c>
      <c r="AP95" s="104">
        <f t="shared" si="387"/>
        <v>79701.73</v>
      </c>
      <c r="AQ95" s="104">
        <f t="shared" si="388"/>
        <v>0</v>
      </c>
      <c r="AR95" s="104">
        <f t="shared" si="389"/>
        <v>0</v>
      </c>
      <c r="AS95" s="104">
        <f t="shared" si="390"/>
        <v>152250.5</v>
      </c>
      <c r="AT95" s="104">
        <f t="shared" si="391"/>
        <v>0</v>
      </c>
      <c r="AU95" s="104">
        <f t="shared" si="392"/>
        <v>0</v>
      </c>
      <c r="AV95" s="104">
        <f t="shared" si="393"/>
        <v>226805.21999999997</v>
      </c>
      <c r="AW95" s="104">
        <f t="shared" si="394"/>
        <v>0</v>
      </c>
      <c r="AX95" s="104">
        <f t="shared" si="395"/>
        <v>0</v>
      </c>
      <c r="AY95" s="104">
        <f t="shared" si="396"/>
        <v>0</v>
      </c>
      <c r="AZ95" s="104">
        <f t="shared" si="397"/>
        <v>0</v>
      </c>
      <c r="BA95" s="104">
        <f t="shared" si="398"/>
        <v>34148.479999999996</v>
      </c>
      <c r="BB95" s="104">
        <f t="shared" si="399"/>
        <v>0</v>
      </c>
      <c r="BC95" s="104">
        <f t="shared" si="400"/>
        <v>26168.67</v>
      </c>
      <c r="BD95" s="104">
        <f t="shared" si="401"/>
        <v>0</v>
      </c>
      <c r="BE95" s="86">
        <f t="shared" si="402"/>
        <v>635920.89</v>
      </c>
      <c r="BF95" s="90">
        <f t="shared" si="403"/>
        <v>1.4947261802445069E-2</v>
      </c>
      <c r="BG95" s="85">
        <f t="shared" si="404"/>
        <v>168.69091502331727</v>
      </c>
      <c r="BH95" s="104">
        <f t="shared" si="405"/>
        <v>0</v>
      </c>
      <c r="BI95" s="104">
        <f t="shared" si="406"/>
        <v>0</v>
      </c>
      <c r="BJ95" s="104">
        <f t="shared" si="407"/>
        <v>37428.550000000003</v>
      </c>
      <c r="BK95" s="104">
        <f t="shared" si="408"/>
        <v>0</v>
      </c>
      <c r="BL95" s="104">
        <f t="shared" si="409"/>
        <v>0</v>
      </c>
      <c r="BM95" s="104">
        <f t="shared" si="410"/>
        <v>0</v>
      </c>
      <c r="BN95" s="104">
        <f t="shared" si="411"/>
        <v>392776.11000000004</v>
      </c>
      <c r="BO95" s="87">
        <f t="shared" si="412"/>
        <v>430204.66000000003</v>
      </c>
      <c r="BP95" s="90">
        <f t="shared" si="413"/>
        <v>1.0111920810860401E-2</v>
      </c>
      <c r="BQ95" s="85">
        <f t="shared" si="414"/>
        <v>114.12051228997227</v>
      </c>
      <c r="BR95" s="104">
        <f t="shared" si="415"/>
        <v>0</v>
      </c>
      <c r="BS95" s="104">
        <f t="shared" si="416"/>
        <v>0</v>
      </c>
      <c r="BT95" s="104">
        <f t="shared" si="417"/>
        <v>0</v>
      </c>
      <c r="BU95" s="104">
        <f t="shared" si="418"/>
        <v>45979.94</v>
      </c>
      <c r="BV95" s="87">
        <f t="shared" si="419"/>
        <v>45979.94</v>
      </c>
      <c r="BW95" s="90">
        <f t="shared" si="420"/>
        <v>1.0807542441965009E-3</v>
      </c>
      <c r="BX95" s="85">
        <f t="shared" si="421"/>
        <v>12.197111737148983</v>
      </c>
      <c r="BY95" s="104">
        <v>6282757.5800000001</v>
      </c>
      <c r="BZ95" s="90">
        <v>0.14767563680689311</v>
      </c>
      <c r="CA95" s="85">
        <v>1666.6288868728348</v>
      </c>
      <c r="CB95" s="104">
        <v>919145.39</v>
      </c>
      <c r="CC95" s="90">
        <f t="shared" si="422"/>
        <v>2.1604427523745095E-2</v>
      </c>
      <c r="CD95" s="85">
        <f t="shared" si="423"/>
        <v>243.82195854356004</v>
      </c>
      <c r="CE95" s="106">
        <f t="shared" si="424"/>
        <v>1400126.8899999997</v>
      </c>
      <c r="CF95" s="107">
        <f t="shared" si="425"/>
        <v>3.290985327038589E-2</v>
      </c>
      <c r="CG95" s="108">
        <f t="shared" si="426"/>
        <v>371.41205759548399</v>
      </c>
    </row>
    <row r="96" spans="1:85" x14ac:dyDescent="0.2">
      <c r="A96" s="56" t="s">
        <v>197</v>
      </c>
      <c r="B96" s="101" t="s">
        <v>198</v>
      </c>
      <c r="C96" s="102">
        <f t="shared" si="350"/>
        <v>3685.41</v>
      </c>
      <c r="D96" s="102">
        <f t="shared" si="351"/>
        <v>44539696.960000001</v>
      </c>
      <c r="E96" s="103">
        <f t="shared" si="352"/>
        <v>22978386.899999999</v>
      </c>
      <c r="F96" s="103">
        <f t="shared" si="353"/>
        <v>0</v>
      </c>
      <c r="G96" s="103">
        <f t="shared" si="354"/>
        <v>0</v>
      </c>
      <c r="H96" s="103">
        <f t="shared" si="427"/>
        <v>22978386.899999999</v>
      </c>
      <c r="I96" s="90">
        <f t="shared" si="355"/>
        <v>0.51590802067280161</v>
      </c>
      <c r="J96" s="85">
        <f t="shared" si="356"/>
        <v>6234.9608049036606</v>
      </c>
      <c r="K96" s="103">
        <f t="shared" si="357"/>
        <v>0</v>
      </c>
      <c r="L96" s="103">
        <f t="shared" si="358"/>
        <v>0</v>
      </c>
      <c r="M96" s="103">
        <f t="shared" si="359"/>
        <v>0</v>
      </c>
      <c r="N96" s="103">
        <f t="shared" si="360"/>
        <v>0</v>
      </c>
      <c r="O96" s="103">
        <f t="shared" si="361"/>
        <v>0</v>
      </c>
      <c r="P96" s="103">
        <f t="shared" si="362"/>
        <v>0</v>
      </c>
      <c r="Q96" s="103"/>
      <c r="R96" s="88">
        <f t="shared" si="363"/>
        <v>0</v>
      </c>
      <c r="S96" s="89">
        <f t="shared" si="364"/>
        <v>0</v>
      </c>
      <c r="T96" s="104">
        <f t="shared" si="365"/>
        <v>5462591.3100000015</v>
      </c>
      <c r="U96" s="104">
        <f t="shared" si="366"/>
        <v>99486.57</v>
      </c>
      <c r="V96" s="104">
        <f t="shared" si="367"/>
        <v>739620.24999999988</v>
      </c>
      <c r="W96" s="103">
        <f t="shared" si="368"/>
        <v>10207.41</v>
      </c>
      <c r="X96" s="103">
        <f t="shared" si="369"/>
        <v>0</v>
      </c>
      <c r="Y96" s="103">
        <f t="shared" si="370"/>
        <v>0</v>
      </c>
      <c r="Z96" s="105">
        <f t="shared" si="371"/>
        <v>6311905.5400000019</v>
      </c>
      <c r="AA96" s="90">
        <f t="shared" si="372"/>
        <v>0.1417141554795168</v>
      </c>
      <c r="AB96" s="85">
        <f t="shared" si="373"/>
        <v>1712.673906024025</v>
      </c>
      <c r="AC96" s="104">
        <f t="shared" si="374"/>
        <v>1536571.2000000004</v>
      </c>
      <c r="AD96" s="104">
        <f t="shared" si="375"/>
        <v>378322.54</v>
      </c>
      <c r="AE96" s="104">
        <f t="shared" si="376"/>
        <v>31006.22</v>
      </c>
      <c r="AF96" s="104">
        <f t="shared" si="377"/>
        <v>0</v>
      </c>
      <c r="AG96" s="86">
        <f t="shared" si="378"/>
        <v>1945899.9600000004</v>
      </c>
      <c r="AH96" s="90">
        <f t="shared" si="379"/>
        <v>4.3689115391772088E-2</v>
      </c>
      <c r="AI96" s="86">
        <f t="shared" si="380"/>
        <v>528.00094426400335</v>
      </c>
      <c r="AJ96" s="104">
        <f t="shared" si="381"/>
        <v>0</v>
      </c>
      <c r="AK96" s="104">
        <f t="shared" si="382"/>
        <v>0</v>
      </c>
      <c r="AL96" s="86">
        <f t="shared" si="383"/>
        <v>0</v>
      </c>
      <c r="AM96" s="90">
        <f t="shared" si="384"/>
        <v>0</v>
      </c>
      <c r="AN96" s="91">
        <f t="shared" si="385"/>
        <v>0</v>
      </c>
      <c r="AO96" s="104">
        <f t="shared" si="386"/>
        <v>758578.90999999992</v>
      </c>
      <c r="AP96" s="104">
        <f t="shared" si="387"/>
        <v>281063.45999999996</v>
      </c>
      <c r="AQ96" s="104">
        <f t="shared" si="388"/>
        <v>144917.42000000001</v>
      </c>
      <c r="AR96" s="104">
        <f t="shared" si="389"/>
        <v>0</v>
      </c>
      <c r="AS96" s="104">
        <f t="shared" si="390"/>
        <v>975959.85000000009</v>
      </c>
      <c r="AT96" s="104">
        <f t="shared" si="391"/>
        <v>6433.87</v>
      </c>
      <c r="AU96" s="104">
        <f t="shared" si="392"/>
        <v>0</v>
      </c>
      <c r="AV96" s="104">
        <f t="shared" si="393"/>
        <v>409769.75999999989</v>
      </c>
      <c r="AW96" s="104">
        <f t="shared" si="394"/>
        <v>0</v>
      </c>
      <c r="AX96" s="104">
        <f t="shared" si="395"/>
        <v>0</v>
      </c>
      <c r="AY96" s="104">
        <f t="shared" si="396"/>
        <v>0</v>
      </c>
      <c r="AZ96" s="104">
        <f t="shared" si="397"/>
        <v>71923.489999999991</v>
      </c>
      <c r="BA96" s="104">
        <f t="shared" si="398"/>
        <v>890876.37000000011</v>
      </c>
      <c r="BB96" s="104">
        <f t="shared" si="399"/>
        <v>0</v>
      </c>
      <c r="BC96" s="104">
        <f t="shared" si="400"/>
        <v>0</v>
      </c>
      <c r="BD96" s="104">
        <f t="shared" si="401"/>
        <v>1802.0800000000002</v>
      </c>
      <c r="BE96" s="86">
        <f t="shared" si="402"/>
        <v>3541325.21</v>
      </c>
      <c r="BF96" s="90">
        <f t="shared" si="403"/>
        <v>7.9509414111649135E-2</v>
      </c>
      <c r="BG96" s="85">
        <f t="shared" si="404"/>
        <v>960.90399982634233</v>
      </c>
      <c r="BH96" s="104">
        <f t="shared" si="405"/>
        <v>55367.61</v>
      </c>
      <c r="BI96" s="104">
        <f t="shared" si="406"/>
        <v>0</v>
      </c>
      <c r="BJ96" s="104">
        <f t="shared" si="407"/>
        <v>62322.85</v>
      </c>
      <c r="BK96" s="104">
        <f t="shared" si="408"/>
        <v>0</v>
      </c>
      <c r="BL96" s="104">
        <f t="shared" si="409"/>
        <v>0</v>
      </c>
      <c r="BM96" s="104">
        <f t="shared" si="410"/>
        <v>0</v>
      </c>
      <c r="BN96" s="104">
        <f t="shared" si="411"/>
        <v>259485.71000000002</v>
      </c>
      <c r="BO96" s="87">
        <f t="shared" si="412"/>
        <v>377176.17000000004</v>
      </c>
      <c r="BP96" s="90">
        <f t="shared" si="413"/>
        <v>8.4683146887760061E-3</v>
      </c>
      <c r="BQ96" s="85">
        <f t="shared" si="414"/>
        <v>102.34306902081453</v>
      </c>
      <c r="BR96" s="104">
        <f t="shared" si="415"/>
        <v>0</v>
      </c>
      <c r="BS96" s="104">
        <f t="shared" si="416"/>
        <v>0</v>
      </c>
      <c r="BT96" s="104">
        <f t="shared" si="417"/>
        <v>0</v>
      </c>
      <c r="BU96" s="104">
        <f t="shared" si="418"/>
        <v>37023.019999999997</v>
      </c>
      <c r="BV96" s="87">
        <f t="shared" si="419"/>
        <v>37023.019999999997</v>
      </c>
      <c r="BW96" s="90">
        <f t="shared" si="420"/>
        <v>8.3123645931514653E-4</v>
      </c>
      <c r="BX96" s="85">
        <f t="shared" si="421"/>
        <v>10.045834791787074</v>
      </c>
      <c r="BY96" s="104">
        <v>6306733.8100000005</v>
      </c>
      <c r="BZ96" s="90">
        <v>0.14159804041019683</v>
      </c>
      <c r="CA96" s="85">
        <v>1711.270607612179</v>
      </c>
      <c r="CB96" s="104">
        <v>1405147.8199999998</v>
      </c>
      <c r="CC96" s="90">
        <f t="shared" si="422"/>
        <v>3.1548212401667851E-2</v>
      </c>
      <c r="CD96" s="85">
        <f t="shared" si="423"/>
        <v>381.27313378972758</v>
      </c>
      <c r="CE96" s="106">
        <f t="shared" si="424"/>
        <v>1636098.53</v>
      </c>
      <c r="CF96" s="107">
        <f t="shared" si="425"/>
        <v>3.6733490384304582E-2</v>
      </c>
      <c r="CG96" s="108">
        <f t="shared" si="426"/>
        <v>443.93935274501348</v>
      </c>
    </row>
    <row r="97" spans="1:85" x14ac:dyDescent="0.2">
      <c r="A97" s="56" t="s">
        <v>199</v>
      </c>
      <c r="B97" s="101" t="s">
        <v>200</v>
      </c>
      <c r="C97" s="102">
        <f t="shared" si="350"/>
        <v>3654.68</v>
      </c>
      <c r="D97" s="102">
        <f t="shared" si="351"/>
        <v>41179978.159999996</v>
      </c>
      <c r="E97" s="103">
        <f t="shared" si="352"/>
        <v>20503034.240000002</v>
      </c>
      <c r="F97" s="103">
        <f t="shared" si="353"/>
        <v>0</v>
      </c>
      <c r="G97" s="103">
        <f t="shared" si="354"/>
        <v>24055.11</v>
      </c>
      <c r="H97" s="103">
        <f t="shared" si="427"/>
        <v>20527089.350000001</v>
      </c>
      <c r="I97" s="90">
        <f t="shared" si="355"/>
        <v>0.49847256524139943</v>
      </c>
      <c r="J97" s="85">
        <f t="shared" si="356"/>
        <v>5616.6584625740152</v>
      </c>
      <c r="K97" s="103">
        <f t="shared" si="357"/>
        <v>0</v>
      </c>
      <c r="L97" s="103">
        <f t="shared" si="358"/>
        <v>0</v>
      </c>
      <c r="M97" s="103">
        <f t="shared" si="359"/>
        <v>0</v>
      </c>
      <c r="N97" s="103">
        <f t="shared" si="360"/>
        <v>0</v>
      </c>
      <c r="O97" s="103">
        <f t="shared" si="361"/>
        <v>0</v>
      </c>
      <c r="P97" s="103">
        <f t="shared" si="362"/>
        <v>0</v>
      </c>
      <c r="Q97" s="103"/>
      <c r="R97" s="88">
        <f t="shared" si="363"/>
        <v>0</v>
      </c>
      <c r="S97" s="89">
        <f t="shared" si="364"/>
        <v>0</v>
      </c>
      <c r="T97" s="104">
        <f t="shared" si="365"/>
        <v>4271932.1000000006</v>
      </c>
      <c r="U97" s="104">
        <f t="shared" si="366"/>
        <v>259146.52</v>
      </c>
      <c r="V97" s="104">
        <f t="shared" si="367"/>
        <v>769136.55</v>
      </c>
      <c r="W97" s="103">
        <f t="shared" si="368"/>
        <v>0</v>
      </c>
      <c r="X97" s="103">
        <f t="shared" si="369"/>
        <v>0</v>
      </c>
      <c r="Y97" s="103">
        <f t="shared" si="370"/>
        <v>0</v>
      </c>
      <c r="Z97" s="105">
        <f t="shared" si="371"/>
        <v>5300215.17</v>
      </c>
      <c r="AA97" s="90">
        <f t="shared" si="372"/>
        <v>0.12870854737723836</v>
      </c>
      <c r="AB97" s="85">
        <f t="shared" si="373"/>
        <v>1450.2542411373911</v>
      </c>
      <c r="AC97" s="104">
        <f t="shared" si="374"/>
        <v>1181031.9099999999</v>
      </c>
      <c r="AD97" s="104">
        <f t="shared" si="375"/>
        <v>96302.34</v>
      </c>
      <c r="AE97" s="104">
        <f t="shared" si="376"/>
        <v>29934.239999999998</v>
      </c>
      <c r="AF97" s="104">
        <f t="shared" si="377"/>
        <v>0</v>
      </c>
      <c r="AG97" s="86">
        <f t="shared" si="378"/>
        <v>1307268.49</v>
      </c>
      <c r="AH97" s="90">
        <f t="shared" si="379"/>
        <v>3.1745244859547057E-2</v>
      </c>
      <c r="AI97" s="86">
        <f t="shared" si="380"/>
        <v>357.69711438484353</v>
      </c>
      <c r="AJ97" s="104">
        <f t="shared" si="381"/>
        <v>0</v>
      </c>
      <c r="AK97" s="104">
        <f t="shared" si="382"/>
        <v>0</v>
      </c>
      <c r="AL97" s="86">
        <f t="shared" si="383"/>
        <v>0</v>
      </c>
      <c r="AM97" s="90">
        <f t="shared" si="384"/>
        <v>0</v>
      </c>
      <c r="AN97" s="91">
        <f t="shared" si="385"/>
        <v>0</v>
      </c>
      <c r="AO97" s="104">
        <f t="shared" si="386"/>
        <v>1358474.79</v>
      </c>
      <c r="AP97" s="104">
        <f t="shared" si="387"/>
        <v>160085.81</v>
      </c>
      <c r="AQ97" s="104">
        <f t="shared" si="388"/>
        <v>81946.06</v>
      </c>
      <c r="AR97" s="104">
        <f t="shared" si="389"/>
        <v>0</v>
      </c>
      <c r="AS97" s="104">
        <f t="shared" si="390"/>
        <v>1091944.6499999999</v>
      </c>
      <c r="AT97" s="104">
        <f t="shared" si="391"/>
        <v>0</v>
      </c>
      <c r="AU97" s="104">
        <f t="shared" si="392"/>
        <v>0</v>
      </c>
      <c r="AV97" s="104">
        <f t="shared" si="393"/>
        <v>236883.44</v>
      </c>
      <c r="AW97" s="104">
        <f t="shared" si="394"/>
        <v>0</v>
      </c>
      <c r="AX97" s="104">
        <f t="shared" si="395"/>
        <v>0</v>
      </c>
      <c r="AY97" s="104">
        <f t="shared" si="396"/>
        <v>0</v>
      </c>
      <c r="AZ97" s="104">
        <f t="shared" si="397"/>
        <v>73080.209999999992</v>
      </c>
      <c r="BA97" s="104">
        <f t="shared" si="398"/>
        <v>335896.69000000006</v>
      </c>
      <c r="BB97" s="104">
        <f t="shared" si="399"/>
        <v>0</v>
      </c>
      <c r="BC97" s="104">
        <f t="shared" si="400"/>
        <v>0</v>
      </c>
      <c r="BD97" s="104">
        <f t="shared" si="401"/>
        <v>0</v>
      </c>
      <c r="BE97" s="86">
        <f t="shared" si="402"/>
        <v>3338311.65</v>
      </c>
      <c r="BF97" s="90">
        <f t="shared" si="403"/>
        <v>8.106637737954546E-2</v>
      </c>
      <c r="BG97" s="85">
        <f t="shared" si="404"/>
        <v>913.43473299987966</v>
      </c>
      <c r="BH97" s="104">
        <f t="shared" si="405"/>
        <v>0</v>
      </c>
      <c r="BI97" s="104">
        <f t="shared" si="406"/>
        <v>0</v>
      </c>
      <c r="BJ97" s="104">
        <f t="shared" si="407"/>
        <v>94118.720000000001</v>
      </c>
      <c r="BK97" s="104">
        <f t="shared" si="408"/>
        <v>0</v>
      </c>
      <c r="BL97" s="104">
        <f t="shared" si="409"/>
        <v>0</v>
      </c>
      <c r="BM97" s="104">
        <f t="shared" si="410"/>
        <v>0</v>
      </c>
      <c r="BN97" s="104">
        <f t="shared" si="411"/>
        <v>13834.1</v>
      </c>
      <c r="BO97" s="87">
        <f t="shared" si="412"/>
        <v>107952.82</v>
      </c>
      <c r="BP97" s="90">
        <f t="shared" si="413"/>
        <v>2.6214880343200264E-3</v>
      </c>
      <c r="BQ97" s="85">
        <f t="shared" si="414"/>
        <v>29.538241378178121</v>
      </c>
      <c r="BR97" s="104">
        <f t="shared" si="415"/>
        <v>0</v>
      </c>
      <c r="BS97" s="104">
        <f t="shared" si="416"/>
        <v>0</v>
      </c>
      <c r="BT97" s="104">
        <f t="shared" si="417"/>
        <v>0</v>
      </c>
      <c r="BU97" s="104">
        <f t="shared" si="418"/>
        <v>123317.95</v>
      </c>
      <c r="BV97" s="87">
        <f t="shared" si="419"/>
        <v>123317.95</v>
      </c>
      <c r="BW97" s="90">
        <f t="shared" si="420"/>
        <v>2.9946094075344698E-3</v>
      </c>
      <c r="BX97" s="85">
        <f t="shared" si="421"/>
        <v>33.742475401403134</v>
      </c>
      <c r="BY97" s="104">
        <v>6480892.1699999981</v>
      </c>
      <c r="BZ97" s="90">
        <v>0.15737968934367202</v>
      </c>
      <c r="CA97" s="85">
        <v>1773.3131683211659</v>
      </c>
      <c r="CB97" s="104">
        <v>1719172.46</v>
      </c>
      <c r="CC97" s="90">
        <f t="shared" si="422"/>
        <v>4.1747774933739795E-2</v>
      </c>
      <c r="CD97" s="85">
        <f t="shared" si="423"/>
        <v>470.40300655597753</v>
      </c>
      <c r="CE97" s="106">
        <f t="shared" si="424"/>
        <v>2275758.0999999996</v>
      </c>
      <c r="CF97" s="107">
        <f t="shared" si="425"/>
        <v>5.5263703423003463E-2</v>
      </c>
      <c r="CG97" s="108">
        <f t="shared" si="426"/>
        <v>622.6969529480009</v>
      </c>
    </row>
    <row r="98" spans="1:85" x14ac:dyDescent="0.2">
      <c r="A98" s="56" t="s">
        <v>201</v>
      </c>
      <c r="B98" s="101" t="s">
        <v>202</v>
      </c>
      <c r="C98" s="102">
        <f t="shared" si="350"/>
        <v>3694.87</v>
      </c>
      <c r="D98" s="102">
        <f t="shared" si="351"/>
        <v>38153412.210000001</v>
      </c>
      <c r="E98" s="103">
        <f t="shared" si="352"/>
        <v>17815278.950000003</v>
      </c>
      <c r="F98" s="103">
        <f t="shared" si="353"/>
        <v>294543.76</v>
      </c>
      <c r="G98" s="103">
        <f t="shared" si="354"/>
        <v>74512.17</v>
      </c>
      <c r="H98" s="103">
        <f t="shared" si="427"/>
        <v>18184334.880000006</v>
      </c>
      <c r="I98" s="90">
        <f t="shared" si="355"/>
        <v>0.47661097203866593</v>
      </c>
      <c r="J98" s="85">
        <f t="shared" si="356"/>
        <v>4921.508708019499</v>
      </c>
      <c r="K98" s="103">
        <f t="shared" si="357"/>
        <v>0</v>
      </c>
      <c r="L98" s="103">
        <f t="shared" si="358"/>
        <v>0</v>
      </c>
      <c r="M98" s="103">
        <f t="shared" si="359"/>
        <v>0</v>
      </c>
      <c r="N98" s="103">
        <f t="shared" si="360"/>
        <v>0</v>
      </c>
      <c r="O98" s="103">
        <f t="shared" si="361"/>
        <v>0</v>
      </c>
      <c r="P98" s="103">
        <f t="shared" si="362"/>
        <v>0</v>
      </c>
      <c r="Q98" s="103"/>
      <c r="R98" s="88">
        <f t="shared" si="363"/>
        <v>0</v>
      </c>
      <c r="S98" s="89">
        <f t="shared" si="364"/>
        <v>0</v>
      </c>
      <c r="T98" s="104">
        <f t="shared" si="365"/>
        <v>2769505.4499999997</v>
      </c>
      <c r="U98" s="104">
        <f t="shared" si="366"/>
        <v>114197.89</v>
      </c>
      <c r="V98" s="104">
        <f t="shared" si="367"/>
        <v>655332</v>
      </c>
      <c r="W98" s="103">
        <f t="shared" si="368"/>
        <v>0</v>
      </c>
      <c r="X98" s="103">
        <f t="shared" si="369"/>
        <v>0</v>
      </c>
      <c r="Y98" s="103">
        <f t="shared" si="370"/>
        <v>0</v>
      </c>
      <c r="Z98" s="105">
        <f t="shared" si="371"/>
        <v>3539035.34</v>
      </c>
      <c r="AA98" s="90">
        <f t="shared" si="372"/>
        <v>9.2758029623164859E-2</v>
      </c>
      <c r="AB98" s="85">
        <f t="shared" si="373"/>
        <v>957.8240479367339</v>
      </c>
      <c r="AC98" s="104">
        <f t="shared" si="374"/>
        <v>1296107.4000000001</v>
      </c>
      <c r="AD98" s="104">
        <f t="shared" si="375"/>
        <v>59120.74</v>
      </c>
      <c r="AE98" s="104">
        <f t="shared" si="376"/>
        <v>32508.000000000004</v>
      </c>
      <c r="AF98" s="104">
        <f t="shared" si="377"/>
        <v>0</v>
      </c>
      <c r="AG98" s="86">
        <f t="shared" si="378"/>
        <v>1387736.1400000001</v>
      </c>
      <c r="AH98" s="90">
        <f t="shared" si="379"/>
        <v>3.6372530256580167E-2</v>
      </c>
      <c r="AI98" s="86">
        <f t="shared" si="380"/>
        <v>375.58456454489607</v>
      </c>
      <c r="AJ98" s="104">
        <f t="shared" si="381"/>
        <v>0</v>
      </c>
      <c r="AK98" s="104">
        <f t="shared" si="382"/>
        <v>0</v>
      </c>
      <c r="AL98" s="86">
        <f t="shared" si="383"/>
        <v>0</v>
      </c>
      <c r="AM98" s="90">
        <f t="shared" si="384"/>
        <v>0</v>
      </c>
      <c r="AN98" s="91">
        <f t="shared" si="385"/>
        <v>0</v>
      </c>
      <c r="AO98" s="104">
        <f t="shared" si="386"/>
        <v>1326293.4000000001</v>
      </c>
      <c r="AP98" s="104">
        <f t="shared" si="387"/>
        <v>174199.99999999997</v>
      </c>
      <c r="AQ98" s="104">
        <f t="shared" si="388"/>
        <v>393064.00000000006</v>
      </c>
      <c r="AR98" s="104">
        <f t="shared" si="389"/>
        <v>0</v>
      </c>
      <c r="AS98" s="104">
        <f t="shared" si="390"/>
        <v>1140683.99</v>
      </c>
      <c r="AT98" s="104">
        <f t="shared" si="391"/>
        <v>0</v>
      </c>
      <c r="AU98" s="104">
        <f t="shared" si="392"/>
        <v>0</v>
      </c>
      <c r="AV98" s="104">
        <f t="shared" si="393"/>
        <v>415829.00000000006</v>
      </c>
      <c r="AW98" s="104">
        <f t="shared" si="394"/>
        <v>0</v>
      </c>
      <c r="AX98" s="104">
        <f t="shared" si="395"/>
        <v>0</v>
      </c>
      <c r="AY98" s="104">
        <f t="shared" si="396"/>
        <v>0</v>
      </c>
      <c r="AZ98" s="104">
        <f t="shared" si="397"/>
        <v>265742.31</v>
      </c>
      <c r="BA98" s="104">
        <f t="shared" si="398"/>
        <v>1017986.6900000001</v>
      </c>
      <c r="BB98" s="104">
        <f t="shared" si="399"/>
        <v>0</v>
      </c>
      <c r="BC98" s="104">
        <f t="shared" si="400"/>
        <v>0</v>
      </c>
      <c r="BD98" s="104">
        <f t="shared" si="401"/>
        <v>0</v>
      </c>
      <c r="BE98" s="86">
        <f t="shared" si="402"/>
        <v>4733799.3900000006</v>
      </c>
      <c r="BF98" s="90">
        <f t="shared" si="403"/>
        <v>0.1240727661249463</v>
      </c>
      <c r="BG98" s="85">
        <f t="shared" si="404"/>
        <v>1281.1815814900119</v>
      </c>
      <c r="BH98" s="104">
        <f t="shared" si="405"/>
        <v>0</v>
      </c>
      <c r="BI98" s="104">
        <f t="shared" si="406"/>
        <v>0</v>
      </c>
      <c r="BJ98" s="104">
        <f t="shared" si="407"/>
        <v>34183.22</v>
      </c>
      <c r="BK98" s="104">
        <f t="shared" si="408"/>
        <v>0</v>
      </c>
      <c r="BL98" s="104">
        <f t="shared" si="409"/>
        <v>0</v>
      </c>
      <c r="BM98" s="104">
        <f t="shared" si="410"/>
        <v>0</v>
      </c>
      <c r="BN98" s="104">
        <f t="shared" si="411"/>
        <v>310946.78000000003</v>
      </c>
      <c r="BO98" s="87">
        <f t="shared" si="412"/>
        <v>345130</v>
      </c>
      <c r="BP98" s="90">
        <f t="shared" si="413"/>
        <v>9.0458488509591681E-3</v>
      </c>
      <c r="BQ98" s="85">
        <f t="shared" si="414"/>
        <v>93.407887151645397</v>
      </c>
      <c r="BR98" s="104">
        <f t="shared" si="415"/>
        <v>0</v>
      </c>
      <c r="BS98" s="104">
        <f t="shared" si="416"/>
        <v>0</v>
      </c>
      <c r="BT98" s="104">
        <f t="shared" si="417"/>
        <v>0</v>
      </c>
      <c r="BU98" s="104">
        <f t="shared" si="418"/>
        <v>63283.5</v>
      </c>
      <c r="BV98" s="87">
        <f t="shared" si="419"/>
        <v>63283.5</v>
      </c>
      <c r="BW98" s="90">
        <f t="shared" si="420"/>
        <v>1.6586589857725336E-3</v>
      </c>
      <c r="BX98" s="85">
        <f t="shared" si="421"/>
        <v>17.127395551128998</v>
      </c>
      <c r="BY98" s="104">
        <v>7032138.3900000006</v>
      </c>
      <c r="BZ98" s="90">
        <v>0.18431217504988659</v>
      </c>
      <c r="CA98" s="85">
        <v>1903.2167275168006</v>
      </c>
      <c r="CB98" s="104">
        <v>2009110.0000000002</v>
      </c>
      <c r="CC98" s="90">
        <f t="shared" si="422"/>
        <v>5.2658723915482791E-2</v>
      </c>
      <c r="CD98" s="85">
        <f t="shared" si="423"/>
        <v>543.75661389981258</v>
      </c>
      <c r="CE98" s="106">
        <f t="shared" si="424"/>
        <v>858844.57</v>
      </c>
      <c r="CF98" s="107">
        <f t="shared" si="425"/>
        <v>2.2510295154541827E-2</v>
      </c>
      <c r="CG98" s="108">
        <f t="shared" si="426"/>
        <v>232.44243234538698</v>
      </c>
    </row>
    <row r="99" spans="1:85" x14ac:dyDescent="0.2">
      <c r="A99" s="56" t="s">
        <v>203</v>
      </c>
      <c r="B99" s="101" t="s">
        <v>204</v>
      </c>
      <c r="C99" s="102">
        <f t="shared" si="350"/>
        <v>3676.2200000000003</v>
      </c>
      <c r="D99" s="102">
        <f t="shared" si="351"/>
        <v>38945406.030000001</v>
      </c>
      <c r="E99" s="103">
        <f t="shared" si="352"/>
        <v>21275001.640000001</v>
      </c>
      <c r="F99" s="103">
        <f t="shared" si="353"/>
        <v>0</v>
      </c>
      <c r="G99" s="103">
        <f t="shared" si="354"/>
        <v>0</v>
      </c>
      <c r="H99" s="103">
        <f t="shared" si="427"/>
        <v>21275001.640000001</v>
      </c>
      <c r="I99" s="90">
        <f t="shared" si="355"/>
        <v>0.54627756669455885</v>
      </c>
      <c r="J99" s="85">
        <f t="shared" si="356"/>
        <v>5787.1949012844716</v>
      </c>
      <c r="K99" s="103">
        <f t="shared" si="357"/>
        <v>0</v>
      </c>
      <c r="L99" s="103">
        <f t="shared" si="358"/>
        <v>0</v>
      </c>
      <c r="M99" s="103">
        <f t="shared" si="359"/>
        <v>0</v>
      </c>
      <c r="N99" s="103">
        <f t="shared" si="360"/>
        <v>0</v>
      </c>
      <c r="O99" s="103">
        <f t="shared" si="361"/>
        <v>0</v>
      </c>
      <c r="P99" s="103">
        <f t="shared" si="362"/>
        <v>0</v>
      </c>
      <c r="Q99" s="103"/>
      <c r="R99" s="88">
        <f t="shared" si="363"/>
        <v>0</v>
      </c>
      <c r="S99" s="89">
        <f t="shared" si="364"/>
        <v>0</v>
      </c>
      <c r="T99" s="104">
        <f t="shared" si="365"/>
        <v>3628505.44</v>
      </c>
      <c r="U99" s="104">
        <f t="shared" si="366"/>
        <v>90828</v>
      </c>
      <c r="V99" s="104">
        <f t="shared" si="367"/>
        <v>717666</v>
      </c>
      <c r="W99" s="103">
        <f t="shared" si="368"/>
        <v>0</v>
      </c>
      <c r="X99" s="103">
        <f t="shared" si="369"/>
        <v>0</v>
      </c>
      <c r="Y99" s="103">
        <f t="shared" si="370"/>
        <v>0</v>
      </c>
      <c r="Z99" s="105">
        <f t="shared" si="371"/>
        <v>4436999.4399999995</v>
      </c>
      <c r="AA99" s="90">
        <f t="shared" si="372"/>
        <v>0.11392869897368994</v>
      </c>
      <c r="AB99" s="85">
        <f t="shared" si="373"/>
        <v>1206.9461131270705</v>
      </c>
      <c r="AC99" s="104">
        <f t="shared" si="374"/>
        <v>1570836.61</v>
      </c>
      <c r="AD99" s="104">
        <f t="shared" si="375"/>
        <v>107539.17999999998</v>
      </c>
      <c r="AE99" s="104">
        <f t="shared" si="376"/>
        <v>19181</v>
      </c>
      <c r="AF99" s="104">
        <f t="shared" si="377"/>
        <v>0</v>
      </c>
      <c r="AG99" s="86">
        <f t="shared" si="378"/>
        <v>1697556.79</v>
      </c>
      <c r="AH99" s="90">
        <f t="shared" si="379"/>
        <v>4.358811379941338E-2</v>
      </c>
      <c r="AI99" s="86">
        <f t="shared" si="380"/>
        <v>461.76692091332944</v>
      </c>
      <c r="AJ99" s="104">
        <f t="shared" si="381"/>
        <v>0</v>
      </c>
      <c r="AK99" s="104">
        <f t="shared" si="382"/>
        <v>0</v>
      </c>
      <c r="AL99" s="86">
        <f t="shared" si="383"/>
        <v>0</v>
      </c>
      <c r="AM99" s="90">
        <f t="shared" si="384"/>
        <v>0</v>
      </c>
      <c r="AN99" s="91">
        <f t="shared" si="385"/>
        <v>0</v>
      </c>
      <c r="AO99" s="104">
        <f t="shared" si="386"/>
        <v>375233.20000000007</v>
      </c>
      <c r="AP99" s="104">
        <f t="shared" si="387"/>
        <v>68711.41</v>
      </c>
      <c r="AQ99" s="104">
        <f t="shared" si="388"/>
        <v>0</v>
      </c>
      <c r="AR99" s="104">
        <f t="shared" si="389"/>
        <v>0</v>
      </c>
      <c r="AS99" s="104">
        <f t="shared" si="390"/>
        <v>832136.13</v>
      </c>
      <c r="AT99" s="104">
        <f t="shared" si="391"/>
        <v>0</v>
      </c>
      <c r="AU99" s="104">
        <f t="shared" si="392"/>
        <v>0</v>
      </c>
      <c r="AV99" s="104">
        <f t="shared" si="393"/>
        <v>106420.46000000002</v>
      </c>
      <c r="AW99" s="104">
        <f t="shared" si="394"/>
        <v>0</v>
      </c>
      <c r="AX99" s="104">
        <f t="shared" si="395"/>
        <v>0</v>
      </c>
      <c r="AY99" s="104">
        <f t="shared" si="396"/>
        <v>20504</v>
      </c>
      <c r="AZ99" s="104">
        <f t="shared" si="397"/>
        <v>37294.9</v>
      </c>
      <c r="BA99" s="104">
        <f t="shared" si="398"/>
        <v>512921.15</v>
      </c>
      <c r="BB99" s="104">
        <f t="shared" si="399"/>
        <v>1201.27</v>
      </c>
      <c r="BC99" s="104">
        <f t="shared" si="400"/>
        <v>62837.930000000008</v>
      </c>
      <c r="BD99" s="104">
        <f t="shared" si="401"/>
        <v>0</v>
      </c>
      <c r="BE99" s="86">
        <f t="shared" si="402"/>
        <v>2017260.45</v>
      </c>
      <c r="BF99" s="90">
        <f t="shared" si="403"/>
        <v>5.1797134903307618E-2</v>
      </c>
      <c r="BG99" s="85">
        <f t="shared" si="404"/>
        <v>548.73224398975026</v>
      </c>
      <c r="BH99" s="104">
        <f t="shared" si="405"/>
        <v>40323.639999999992</v>
      </c>
      <c r="BI99" s="104">
        <f t="shared" si="406"/>
        <v>2250.64</v>
      </c>
      <c r="BJ99" s="104">
        <f t="shared" si="407"/>
        <v>18835.52</v>
      </c>
      <c r="BK99" s="104">
        <f t="shared" si="408"/>
        <v>0</v>
      </c>
      <c r="BL99" s="104">
        <f t="shared" si="409"/>
        <v>0</v>
      </c>
      <c r="BM99" s="104">
        <f t="shared" si="410"/>
        <v>0</v>
      </c>
      <c r="BN99" s="104">
        <f t="shared" si="411"/>
        <v>8770.9599999999991</v>
      </c>
      <c r="BO99" s="87">
        <f t="shared" si="412"/>
        <v>70180.75999999998</v>
      </c>
      <c r="BP99" s="90">
        <f t="shared" si="413"/>
        <v>1.8020292289657759E-3</v>
      </c>
      <c r="BQ99" s="85">
        <f t="shared" si="414"/>
        <v>19.090467926293851</v>
      </c>
      <c r="BR99" s="104">
        <f t="shared" si="415"/>
        <v>0</v>
      </c>
      <c r="BS99" s="104">
        <f t="shared" si="416"/>
        <v>0</v>
      </c>
      <c r="BT99" s="104">
        <f t="shared" si="417"/>
        <v>0</v>
      </c>
      <c r="BU99" s="104">
        <f t="shared" si="418"/>
        <v>55839.969999999994</v>
      </c>
      <c r="BV99" s="87">
        <f t="shared" si="419"/>
        <v>55839.969999999994</v>
      </c>
      <c r="BW99" s="90">
        <f t="shared" si="420"/>
        <v>1.4338012025599618E-3</v>
      </c>
      <c r="BX99" s="85">
        <f t="shared" si="421"/>
        <v>15.189507156807805</v>
      </c>
      <c r="BY99" s="104">
        <v>6345574.5100000007</v>
      </c>
      <c r="BZ99" s="90">
        <v>0.1629351226974485</v>
      </c>
      <c r="CA99" s="85">
        <v>1726.1139186446949</v>
      </c>
      <c r="CB99" s="104">
        <v>1181568.7100000002</v>
      </c>
      <c r="CC99" s="90">
        <f t="shared" si="422"/>
        <v>3.0339103643952949E-2</v>
      </c>
      <c r="CD99" s="85">
        <f t="shared" si="423"/>
        <v>321.4085963299259</v>
      </c>
      <c r="CE99" s="106">
        <f t="shared" si="424"/>
        <v>1865423.76</v>
      </c>
      <c r="CF99" s="107">
        <f t="shared" si="425"/>
        <v>4.7898428856103008E-2</v>
      </c>
      <c r="CG99" s="108">
        <f t="shared" si="426"/>
        <v>507.42984913851723</v>
      </c>
    </row>
    <row r="100" spans="1:85" x14ac:dyDescent="0.2">
      <c r="A100" s="56" t="s">
        <v>205</v>
      </c>
      <c r="B100" s="101" t="s">
        <v>206</v>
      </c>
      <c r="C100" s="102">
        <f t="shared" si="350"/>
        <v>3567.0899999999997</v>
      </c>
      <c r="D100" s="102">
        <f t="shared" si="351"/>
        <v>38508584.140000001</v>
      </c>
      <c r="E100" s="103">
        <f t="shared" si="352"/>
        <v>20432639.290000003</v>
      </c>
      <c r="F100" s="103">
        <f t="shared" si="353"/>
        <v>0</v>
      </c>
      <c r="G100" s="103">
        <f t="shared" si="354"/>
        <v>31850</v>
      </c>
      <c r="H100" s="103">
        <f t="shared" si="427"/>
        <v>20464489.290000003</v>
      </c>
      <c r="I100" s="90">
        <f t="shared" si="355"/>
        <v>0.53142668698491402</v>
      </c>
      <c r="J100" s="85">
        <f t="shared" si="356"/>
        <v>5737.0263407988041</v>
      </c>
      <c r="K100" s="103">
        <f t="shared" si="357"/>
        <v>0</v>
      </c>
      <c r="L100" s="103">
        <f t="shared" si="358"/>
        <v>0</v>
      </c>
      <c r="M100" s="103">
        <f t="shared" si="359"/>
        <v>0</v>
      </c>
      <c r="N100" s="103">
        <f t="shared" si="360"/>
        <v>0</v>
      </c>
      <c r="O100" s="103">
        <f t="shared" si="361"/>
        <v>0</v>
      </c>
      <c r="P100" s="103">
        <f t="shared" si="362"/>
        <v>0</v>
      </c>
      <c r="Q100" s="103"/>
      <c r="R100" s="88">
        <f t="shared" si="363"/>
        <v>0</v>
      </c>
      <c r="S100" s="89">
        <f t="shared" si="364"/>
        <v>0</v>
      </c>
      <c r="T100" s="104">
        <f t="shared" si="365"/>
        <v>4734765.9500000011</v>
      </c>
      <c r="U100" s="104">
        <f t="shared" si="366"/>
        <v>78425.679999999993</v>
      </c>
      <c r="V100" s="104">
        <f t="shared" si="367"/>
        <v>726409.07</v>
      </c>
      <c r="W100" s="103">
        <f t="shared" si="368"/>
        <v>0</v>
      </c>
      <c r="X100" s="103">
        <f t="shared" si="369"/>
        <v>119638.75000000001</v>
      </c>
      <c r="Y100" s="103">
        <f t="shared" si="370"/>
        <v>0</v>
      </c>
      <c r="Z100" s="105">
        <f t="shared" si="371"/>
        <v>5659239.4500000011</v>
      </c>
      <c r="AA100" s="90">
        <f t="shared" si="372"/>
        <v>0.14696046547506228</v>
      </c>
      <c r="AB100" s="85">
        <f t="shared" si="373"/>
        <v>1586.5143436246356</v>
      </c>
      <c r="AC100" s="104">
        <f t="shared" si="374"/>
        <v>1725170.89</v>
      </c>
      <c r="AD100" s="104">
        <f t="shared" si="375"/>
        <v>218250.71</v>
      </c>
      <c r="AE100" s="104">
        <f t="shared" si="376"/>
        <v>25155.01</v>
      </c>
      <c r="AF100" s="104">
        <f t="shared" si="377"/>
        <v>0</v>
      </c>
      <c r="AG100" s="86">
        <f t="shared" si="378"/>
        <v>1968576.6099999999</v>
      </c>
      <c r="AH100" s="90">
        <f t="shared" si="379"/>
        <v>5.1120461942800469E-2</v>
      </c>
      <c r="AI100" s="86">
        <f t="shared" si="380"/>
        <v>551.87186474128771</v>
      </c>
      <c r="AJ100" s="104">
        <f t="shared" si="381"/>
        <v>0</v>
      </c>
      <c r="AK100" s="104">
        <f t="shared" si="382"/>
        <v>0</v>
      </c>
      <c r="AL100" s="86">
        <f t="shared" si="383"/>
        <v>0</v>
      </c>
      <c r="AM100" s="90">
        <f t="shared" si="384"/>
        <v>0</v>
      </c>
      <c r="AN100" s="91">
        <f t="shared" si="385"/>
        <v>0</v>
      </c>
      <c r="AO100" s="104">
        <f t="shared" si="386"/>
        <v>428519.64000000007</v>
      </c>
      <c r="AP100" s="104">
        <f t="shared" si="387"/>
        <v>85431.53</v>
      </c>
      <c r="AQ100" s="104">
        <f t="shared" si="388"/>
        <v>0</v>
      </c>
      <c r="AR100" s="104">
        <f t="shared" si="389"/>
        <v>0</v>
      </c>
      <c r="AS100" s="104">
        <f t="shared" si="390"/>
        <v>504805.96000000008</v>
      </c>
      <c r="AT100" s="104">
        <f t="shared" si="391"/>
        <v>0</v>
      </c>
      <c r="AU100" s="104">
        <f t="shared" si="392"/>
        <v>0</v>
      </c>
      <c r="AV100" s="104">
        <f t="shared" si="393"/>
        <v>202188.89</v>
      </c>
      <c r="AW100" s="104">
        <f t="shared" si="394"/>
        <v>0</v>
      </c>
      <c r="AX100" s="104">
        <f t="shared" si="395"/>
        <v>0</v>
      </c>
      <c r="AY100" s="104">
        <f t="shared" si="396"/>
        <v>0</v>
      </c>
      <c r="AZ100" s="104">
        <f t="shared" si="397"/>
        <v>0</v>
      </c>
      <c r="BA100" s="104">
        <f t="shared" si="398"/>
        <v>80614.14</v>
      </c>
      <c r="BB100" s="104">
        <f t="shared" si="399"/>
        <v>0</v>
      </c>
      <c r="BC100" s="104">
        <f t="shared" si="400"/>
        <v>39928</v>
      </c>
      <c r="BD100" s="104">
        <f t="shared" si="401"/>
        <v>6463.62</v>
      </c>
      <c r="BE100" s="86">
        <f t="shared" si="402"/>
        <v>1347951.78</v>
      </c>
      <c r="BF100" s="90">
        <f t="shared" si="403"/>
        <v>3.5003929905588059E-2</v>
      </c>
      <c r="BG100" s="85">
        <f t="shared" si="404"/>
        <v>377.88555377072072</v>
      </c>
      <c r="BH100" s="104">
        <f t="shared" si="405"/>
        <v>0</v>
      </c>
      <c r="BI100" s="104">
        <f t="shared" si="406"/>
        <v>5128.09</v>
      </c>
      <c r="BJ100" s="104">
        <f t="shared" si="407"/>
        <v>30698.600000000002</v>
      </c>
      <c r="BK100" s="104">
        <f t="shared" si="408"/>
        <v>0</v>
      </c>
      <c r="BL100" s="104">
        <f t="shared" si="409"/>
        <v>0</v>
      </c>
      <c r="BM100" s="104">
        <f t="shared" si="410"/>
        <v>0</v>
      </c>
      <c r="BN100" s="104">
        <f t="shared" si="411"/>
        <v>31999.85</v>
      </c>
      <c r="BO100" s="87">
        <f t="shared" si="412"/>
        <v>67826.540000000008</v>
      </c>
      <c r="BP100" s="90">
        <f t="shared" si="413"/>
        <v>1.7613355960689966E-3</v>
      </c>
      <c r="BQ100" s="85">
        <f t="shared" si="414"/>
        <v>19.014530051106089</v>
      </c>
      <c r="BR100" s="104">
        <f t="shared" si="415"/>
        <v>0</v>
      </c>
      <c r="BS100" s="104">
        <f t="shared" si="416"/>
        <v>0</v>
      </c>
      <c r="BT100" s="104">
        <f t="shared" si="417"/>
        <v>88791.87</v>
      </c>
      <c r="BU100" s="104">
        <f t="shared" si="418"/>
        <v>412120.58</v>
      </c>
      <c r="BV100" s="87">
        <f t="shared" si="419"/>
        <v>500912.45</v>
      </c>
      <c r="BW100" s="90">
        <f t="shared" si="420"/>
        <v>1.3007812704276693E-2</v>
      </c>
      <c r="BX100" s="85">
        <f t="shared" si="421"/>
        <v>140.4260755966348</v>
      </c>
      <c r="BY100" s="104">
        <v>5504716.2300000004</v>
      </c>
      <c r="BZ100" s="90">
        <v>0.14294777003452822</v>
      </c>
      <c r="CA100" s="85">
        <v>1543.1952179507668</v>
      </c>
      <c r="CB100" s="104">
        <v>1168202.04</v>
      </c>
      <c r="CC100" s="90">
        <f t="shared" si="422"/>
        <v>3.0336146240872931E-2</v>
      </c>
      <c r="CD100" s="85">
        <f t="shared" si="423"/>
        <v>327.49441141098208</v>
      </c>
      <c r="CE100" s="106">
        <f t="shared" si="424"/>
        <v>1826669.7499999998</v>
      </c>
      <c r="CF100" s="107">
        <f t="shared" si="425"/>
        <v>4.7435391115888473E-2</v>
      </c>
      <c r="CG100" s="108">
        <f t="shared" si="426"/>
        <v>512.08961646608293</v>
      </c>
    </row>
    <row r="101" spans="1:85" x14ac:dyDescent="0.2">
      <c r="A101" s="56" t="s">
        <v>207</v>
      </c>
      <c r="B101" s="101" t="s">
        <v>208</v>
      </c>
      <c r="C101" s="102">
        <f t="shared" si="350"/>
        <v>3599.8300000000004</v>
      </c>
      <c r="D101" s="102">
        <f t="shared" si="351"/>
        <v>38805813.850000001</v>
      </c>
      <c r="E101" s="103">
        <f t="shared" si="352"/>
        <v>20182660.34</v>
      </c>
      <c r="F101" s="103">
        <f t="shared" si="353"/>
        <v>0</v>
      </c>
      <c r="G101" s="103">
        <f t="shared" si="354"/>
        <v>0</v>
      </c>
      <c r="H101" s="103">
        <f t="shared" si="427"/>
        <v>20182660.34</v>
      </c>
      <c r="I101" s="90">
        <f t="shared" si="355"/>
        <v>0.52009372662596531</v>
      </c>
      <c r="J101" s="85">
        <f t="shared" si="356"/>
        <v>5606.5592930777284</v>
      </c>
      <c r="K101" s="103">
        <f t="shared" si="357"/>
        <v>0</v>
      </c>
      <c r="L101" s="103">
        <f t="shared" si="358"/>
        <v>0</v>
      </c>
      <c r="M101" s="103">
        <f t="shared" si="359"/>
        <v>0</v>
      </c>
      <c r="N101" s="103">
        <f t="shared" si="360"/>
        <v>0</v>
      </c>
      <c r="O101" s="103">
        <f t="shared" si="361"/>
        <v>0</v>
      </c>
      <c r="P101" s="103">
        <f t="shared" si="362"/>
        <v>0</v>
      </c>
      <c r="Q101" s="103"/>
      <c r="R101" s="88">
        <f t="shared" si="363"/>
        <v>0</v>
      </c>
      <c r="S101" s="89">
        <f t="shared" si="364"/>
        <v>0</v>
      </c>
      <c r="T101" s="104">
        <f t="shared" si="365"/>
        <v>3343018.2399999998</v>
      </c>
      <c r="U101" s="104">
        <f t="shared" si="366"/>
        <v>94206.35</v>
      </c>
      <c r="V101" s="104">
        <f t="shared" si="367"/>
        <v>694262.33000000007</v>
      </c>
      <c r="W101" s="103">
        <f t="shared" si="368"/>
        <v>0</v>
      </c>
      <c r="X101" s="103">
        <f t="shared" si="369"/>
        <v>114031.12000000001</v>
      </c>
      <c r="Y101" s="103">
        <f t="shared" si="370"/>
        <v>0</v>
      </c>
      <c r="Z101" s="105">
        <f t="shared" si="371"/>
        <v>4245518.04</v>
      </c>
      <c r="AA101" s="90">
        <f t="shared" si="372"/>
        <v>0.10940417475614933</v>
      </c>
      <c r="AB101" s="85">
        <f t="shared" si="373"/>
        <v>1179.3662589622286</v>
      </c>
      <c r="AC101" s="104">
        <f t="shared" si="374"/>
        <v>1174853.8199999998</v>
      </c>
      <c r="AD101" s="104">
        <f t="shared" si="375"/>
        <v>0</v>
      </c>
      <c r="AE101" s="104">
        <f t="shared" si="376"/>
        <v>44936.12</v>
      </c>
      <c r="AF101" s="104">
        <f t="shared" si="377"/>
        <v>0</v>
      </c>
      <c r="AG101" s="86">
        <f t="shared" si="378"/>
        <v>1219789.94</v>
      </c>
      <c r="AH101" s="90">
        <f t="shared" si="379"/>
        <v>3.1433175057608023E-2</v>
      </c>
      <c r="AI101" s="86">
        <f t="shared" si="380"/>
        <v>338.84653997549879</v>
      </c>
      <c r="AJ101" s="104">
        <f t="shared" si="381"/>
        <v>0</v>
      </c>
      <c r="AK101" s="104">
        <f t="shared" si="382"/>
        <v>0</v>
      </c>
      <c r="AL101" s="86">
        <f t="shared" si="383"/>
        <v>0</v>
      </c>
      <c r="AM101" s="90">
        <f t="shared" si="384"/>
        <v>0</v>
      </c>
      <c r="AN101" s="91">
        <f t="shared" si="385"/>
        <v>0</v>
      </c>
      <c r="AO101" s="104">
        <f t="shared" si="386"/>
        <v>1254227</v>
      </c>
      <c r="AP101" s="104">
        <f t="shared" si="387"/>
        <v>92206.040000000008</v>
      </c>
      <c r="AQ101" s="104">
        <f t="shared" si="388"/>
        <v>0</v>
      </c>
      <c r="AR101" s="104">
        <f t="shared" si="389"/>
        <v>0</v>
      </c>
      <c r="AS101" s="104">
        <f t="shared" si="390"/>
        <v>880108.24</v>
      </c>
      <c r="AT101" s="104">
        <f t="shared" si="391"/>
        <v>0</v>
      </c>
      <c r="AU101" s="104">
        <f t="shared" si="392"/>
        <v>0</v>
      </c>
      <c r="AV101" s="104">
        <f t="shared" si="393"/>
        <v>106992.59</v>
      </c>
      <c r="AW101" s="104">
        <f t="shared" si="394"/>
        <v>0</v>
      </c>
      <c r="AX101" s="104">
        <f t="shared" si="395"/>
        <v>0</v>
      </c>
      <c r="AY101" s="104">
        <f t="shared" si="396"/>
        <v>0</v>
      </c>
      <c r="AZ101" s="104">
        <f t="shared" si="397"/>
        <v>44934.740000000005</v>
      </c>
      <c r="BA101" s="104">
        <f t="shared" si="398"/>
        <v>300923.47000000003</v>
      </c>
      <c r="BB101" s="104">
        <f t="shared" si="399"/>
        <v>0</v>
      </c>
      <c r="BC101" s="104">
        <f t="shared" si="400"/>
        <v>0</v>
      </c>
      <c r="BD101" s="104">
        <f t="shared" si="401"/>
        <v>418437.99999999994</v>
      </c>
      <c r="BE101" s="86">
        <f t="shared" si="402"/>
        <v>3097830.0800000005</v>
      </c>
      <c r="BF101" s="90">
        <f t="shared" si="403"/>
        <v>7.9829019743648547E-2</v>
      </c>
      <c r="BG101" s="85">
        <f t="shared" si="404"/>
        <v>860.54899259131685</v>
      </c>
      <c r="BH101" s="104">
        <f t="shared" si="405"/>
        <v>0</v>
      </c>
      <c r="BI101" s="104">
        <f t="shared" si="406"/>
        <v>0</v>
      </c>
      <c r="BJ101" s="104">
        <f t="shared" si="407"/>
        <v>45276.480000000003</v>
      </c>
      <c r="BK101" s="104">
        <f t="shared" si="408"/>
        <v>0</v>
      </c>
      <c r="BL101" s="104">
        <f t="shared" si="409"/>
        <v>0</v>
      </c>
      <c r="BM101" s="104">
        <f t="shared" si="410"/>
        <v>0</v>
      </c>
      <c r="BN101" s="104">
        <f t="shared" si="411"/>
        <v>2250936.6300000004</v>
      </c>
      <c r="BO101" s="87">
        <f t="shared" si="412"/>
        <v>2296213.1100000003</v>
      </c>
      <c r="BP101" s="90">
        <f t="shared" si="413"/>
        <v>5.9171883854202433E-2</v>
      </c>
      <c r="BQ101" s="85">
        <f t="shared" si="414"/>
        <v>637.86709650177932</v>
      </c>
      <c r="BR101" s="104">
        <f t="shared" si="415"/>
        <v>0</v>
      </c>
      <c r="BS101" s="104">
        <f t="shared" si="416"/>
        <v>31078.17</v>
      </c>
      <c r="BT101" s="104">
        <f t="shared" si="417"/>
        <v>0</v>
      </c>
      <c r="BU101" s="104">
        <f t="shared" si="418"/>
        <v>16917.16</v>
      </c>
      <c r="BV101" s="87">
        <f t="shared" si="419"/>
        <v>47995.33</v>
      </c>
      <c r="BW101" s="90">
        <f t="shared" si="420"/>
        <v>1.2368077161200937E-3</v>
      </c>
      <c r="BX101" s="85">
        <f t="shared" si="421"/>
        <v>13.332665709214046</v>
      </c>
      <c r="BY101" s="104">
        <v>5354079.1400000006</v>
      </c>
      <c r="BZ101" s="90">
        <v>0.13797105662300135</v>
      </c>
      <c r="CA101" s="85">
        <v>1487.3144398485483</v>
      </c>
      <c r="CB101" s="104">
        <v>1297298.0300000003</v>
      </c>
      <c r="CC101" s="90">
        <f t="shared" si="422"/>
        <v>3.343050695997709E-2</v>
      </c>
      <c r="CD101" s="85">
        <f t="shared" si="423"/>
        <v>360.3775817191368</v>
      </c>
      <c r="CE101" s="106">
        <f t="shared" si="424"/>
        <v>1064429.8399999999</v>
      </c>
      <c r="CF101" s="107">
        <f t="shared" si="425"/>
        <v>2.7429648663327796E-2</v>
      </c>
      <c r="CG101" s="108">
        <f t="shared" si="426"/>
        <v>295.6889186433803</v>
      </c>
    </row>
    <row r="102" spans="1:85" x14ac:dyDescent="0.2">
      <c r="A102" s="56" t="s">
        <v>209</v>
      </c>
      <c r="B102" s="101" t="s">
        <v>210</v>
      </c>
      <c r="C102" s="102">
        <f t="shared" si="350"/>
        <v>3421.0600000000004</v>
      </c>
      <c r="D102" s="102">
        <f t="shared" si="351"/>
        <v>37726204.479999997</v>
      </c>
      <c r="E102" s="103">
        <f t="shared" si="352"/>
        <v>17498090.699999996</v>
      </c>
      <c r="F102" s="103">
        <f t="shared" si="353"/>
        <v>0</v>
      </c>
      <c r="G102" s="103">
        <f t="shared" si="354"/>
        <v>0</v>
      </c>
      <c r="H102" s="103">
        <f t="shared" si="427"/>
        <v>17498090.699999996</v>
      </c>
      <c r="I102" s="90">
        <f t="shared" si="355"/>
        <v>0.46381794673451332</v>
      </c>
      <c r="J102" s="85">
        <f t="shared" si="356"/>
        <v>5114.815495782007</v>
      </c>
      <c r="K102" s="103">
        <f t="shared" si="357"/>
        <v>0</v>
      </c>
      <c r="L102" s="103">
        <f t="shared" si="358"/>
        <v>0</v>
      </c>
      <c r="M102" s="103">
        <f t="shared" si="359"/>
        <v>0</v>
      </c>
      <c r="N102" s="103">
        <f t="shared" si="360"/>
        <v>0</v>
      </c>
      <c r="O102" s="103">
        <f t="shared" si="361"/>
        <v>0</v>
      </c>
      <c r="P102" s="103">
        <f t="shared" si="362"/>
        <v>0</v>
      </c>
      <c r="Q102" s="103"/>
      <c r="R102" s="88">
        <f t="shared" si="363"/>
        <v>0</v>
      </c>
      <c r="S102" s="89">
        <f t="shared" si="364"/>
        <v>0</v>
      </c>
      <c r="T102" s="104">
        <f t="shared" si="365"/>
        <v>2593729.3999999994</v>
      </c>
      <c r="U102" s="104">
        <f t="shared" si="366"/>
        <v>210716.28</v>
      </c>
      <c r="V102" s="104">
        <f t="shared" si="367"/>
        <v>578392.89</v>
      </c>
      <c r="W102" s="103">
        <f t="shared" si="368"/>
        <v>0</v>
      </c>
      <c r="X102" s="103">
        <f t="shared" si="369"/>
        <v>0</v>
      </c>
      <c r="Y102" s="103">
        <f t="shared" si="370"/>
        <v>267247.17</v>
      </c>
      <c r="Z102" s="105">
        <f t="shared" si="371"/>
        <v>3650085.7399999993</v>
      </c>
      <c r="AA102" s="90">
        <f t="shared" si="372"/>
        <v>9.675200011003067E-2</v>
      </c>
      <c r="AB102" s="85">
        <f t="shared" si="373"/>
        <v>1066.9458413474183</v>
      </c>
      <c r="AC102" s="104">
        <f t="shared" si="374"/>
        <v>1306228.8600000001</v>
      </c>
      <c r="AD102" s="104">
        <f t="shared" si="375"/>
        <v>67361.36</v>
      </c>
      <c r="AE102" s="104">
        <f t="shared" si="376"/>
        <v>34239.409999999996</v>
      </c>
      <c r="AF102" s="104">
        <f t="shared" si="377"/>
        <v>0</v>
      </c>
      <c r="AG102" s="86">
        <f t="shared" si="378"/>
        <v>1407829.6300000001</v>
      </c>
      <c r="AH102" s="90">
        <f t="shared" si="379"/>
        <v>3.7317022727434472E-2</v>
      </c>
      <c r="AI102" s="86">
        <f t="shared" si="380"/>
        <v>411.51854396005916</v>
      </c>
      <c r="AJ102" s="104">
        <f t="shared" si="381"/>
        <v>0</v>
      </c>
      <c r="AK102" s="104">
        <f t="shared" si="382"/>
        <v>0</v>
      </c>
      <c r="AL102" s="86">
        <f t="shared" si="383"/>
        <v>0</v>
      </c>
      <c r="AM102" s="90">
        <f t="shared" si="384"/>
        <v>0</v>
      </c>
      <c r="AN102" s="91">
        <f t="shared" si="385"/>
        <v>0</v>
      </c>
      <c r="AO102" s="104">
        <f t="shared" si="386"/>
        <v>1857904.18</v>
      </c>
      <c r="AP102" s="104">
        <f t="shared" si="387"/>
        <v>109847.51000000001</v>
      </c>
      <c r="AQ102" s="104">
        <f t="shared" si="388"/>
        <v>462791.35</v>
      </c>
      <c r="AR102" s="104">
        <f t="shared" si="389"/>
        <v>0</v>
      </c>
      <c r="AS102" s="104">
        <f t="shared" si="390"/>
        <v>1257922.5600000001</v>
      </c>
      <c r="AT102" s="104">
        <f t="shared" si="391"/>
        <v>0</v>
      </c>
      <c r="AU102" s="104">
        <f t="shared" si="392"/>
        <v>0</v>
      </c>
      <c r="AV102" s="104">
        <f t="shared" si="393"/>
        <v>92999.510000000009</v>
      </c>
      <c r="AW102" s="104">
        <f t="shared" si="394"/>
        <v>0</v>
      </c>
      <c r="AX102" s="104">
        <f t="shared" si="395"/>
        <v>0</v>
      </c>
      <c r="AY102" s="104">
        <f t="shared" si="396"/>
        <v>0</v>
      </c>
      <c r="AZ102" s="104">
        <f t="shared" si="397"/>
        <v>197730.32</v>
      </c>
      <c r="BA102" s="104">
        <f t="shared" si="398"/>
        <v>874522.09000000008</v>
      </c>
      <c r="BB102" s="104">
        <f t="shared" si="399"/>
        <v>36994.869999999995</v>
      </c>
      <c r="BC102" s="104">
        <f t="shared" si="400"/>
        <v>182846.26</v>
      </c>
      <c r="BD102" s="104">
        <f t="shared" si="401"/>
        <v>44594.97</v>
      </c>
      <c r="BE102" s="86">
        <f t="shared" si="402"/>
        <v>5118153.62</v>
      </c>
      <c r="BF102" s="90">
        <f t="shared" si="403"/>
        <v>0.13566574455464545</v>
      </c>
      <c r="BG102" s="85">
        <f t="shared" si="404"/>
        <v>1496.0724512285665</v>
      </c>
      <c r="BH102" s="104">
        <f t="shared" si="405"/>
        <v>0</v>
      </c>
      <c r="BI102" s="104">
        <f t="shared" si="406"/>
        <v>0</v>
      </c>
      <c r="BJ102" s="104">
        <f t="shared" si="407"/>
        <v>50909.75</v>
      </c>
      <c r="BK102" s="104">
        <f t="shared" si="408"/>
        <v>0</v>
      </c>
      <c r="BL102" s="104">
        <f t="shared" si="409"/>
        <v>0</v>
      </c>
      <c r="BM102" s="104">
        <f t="shared" si="410"/>
        <v>0</v>
      </c>
      <c r="BN102" s="104">
        <f t="shared" si="411"/>
        <v>289284.33</v>
      </c>
      <c r="BO102" s="87">
        <f t="shared" si="412"/>
        <v>340194.08</v>
      </c>
      <c r="BP102" s="90">
        <f t="shared" si="413"/>
        <v>9.0174478108538316E-3</v>
      </c>
      <c r="BQ102" s="85">
        <f t="shared" si="414"/>
        <v>99.441132280638158</v>
      </c>
      <c r="BR102" s="104">
        <f t="shared" si="415"/>
        <v>0</v>
      </c>
      <c r="BS102" s="104">
        <f t="shared" si="416"/>
        <v>0</v>
      </c>
      <c r="BT102" s="104">
        <f t="shared" si="417"/>
        <v>0</v>
      </c>
      <c r="BU102" s="104">
        <f t="shared" si="418"/>
        <v>0</v>
      </c>
      <c r="BV102" s="87">
        <f t="shared" si="419"/>
        <v>0</v>
      </c>
      <c r="BW102" s="90">
        <f t="shared" si="420"/>
        <v>0</v>
      </c>
      <c r="BX102" s="85">
        <f t="shared" si="421"/>
        <v>0</v>
      </c>
      <c r="BY102" s="104">
        <v>6376015.2800000012</v>
      </c>
      <c r="BZ102" s="90">
        <v>0.16900760009876301</v>
      </c>
      <c r="CA102" s="85">
        <v>1863.7542983753574</v>
      </c>
      <c r="CB102" s="104">
        <v>2042620.6199999999</v>
      </c>
      <c r="CC102" s="90">
        <f t="shared" si="422"/>
        <v>5.4143284439940563E-2</v>
      </c>
      <c r="CD102" s="85">
        <f t="shared" si="423"/>
        <v>597.0724336901427</v>
      </c>
      <c r="CE102" s="106">
        <f t="shared" si="424"/>
        <v>1293214.8099999996</v>
      </c>
      <c r="CF102" s="107">
        <f t="shared" si="425"/>
        <v>3.427895352381867E-2</v>
      </c>
      <c r="CG102" s="108">
        <f t="shared" si="426"/>
        <v>378.01582258130503</v>
      </c>
    </row>
    <row r="103" spans="1:85" x14ac:dyDescent="0.2">
      <c r="A103" s="56" t="s">
        <v>211</v>
      </c>
      <c r="B103" s="101" t="s">
        <v>212</v>
      </c>
      <c r="C103" s="102">
        <f t="shared" si="350"/>
        <v>3346.8000000000006</v>
      </c>
      <c r="D103" s="102">
        <f t="shared" si="351"/>
        <v>41164409.409999996</v>
      </c>
      <c r="E103" s="103">
        <f t="shared" si="352"/>
        <v>18921131.879999999</v>
      </c>
      <c r="F103" s="103">
        <f t="shared" si="353"/>
        <v>0</v>
      </c>
      <c r="G103" s="103">
        <f t="shared" si="354"/>
        <v>215205.26</v>
      </c>
      <c r="H103" s="103">
        <f t="shared" si="427"/>
        <v>19136337.140000001</v>
      </c>
      <c r="I103" s="90">
        <f t="shared" si="355"/>
        <v>0.46487578503558574</v>
      </c>
      <c r="J103" s="85">
        <f t="shared" si="356"/>
        <v>5717.8012250507936</v>
      </c>
      <c r="K103" s="103">
        <f t="shared" si="357"/>
        <v>0</v>
      </c>
      <c r="L103" s="103">
        <f t="shared" si="358"/>
        <v>0</v>
      </c>
      <c r="M103" s="103">
        <f t="shared" si="359"/>
        <v>0</v>
      </c>
      <c r="N103" s="103">
        <f t="shared" si="360"/>
        <v>0</v>
      </c>
      <c r="O103" s="103">
        <f t="shared" si="361"/>
        <v>0</v>
      </c>
      <c r="P103" s="103">
        <f t="shared" si="362"/>
        <v>0</v>
      </c>
      <c r="Q103" s="103"/>
      <c r="R103" s="88">
        <f t="shared" si="363"/>
        <v>0</v>
      </c>
      <c r="S103" s="89">
        <f t="shared" si="364"/>
        <v>0</v>
      </c>
      <c r="T103" s="104">
        <f t="shared" si="365"/>
        <v>4234735.3899999997</v>
      </c>
      <c r="U103" s="104">
        <f t="shared" si="366"/>
        <v>118787.67</v>
      </c>
      <c r="V103" s="104">
        <f t="shared" si="367"/>
        <v>733350.21</v>
      </c>
      <c r="W103" s="103">
        <f t="shared" si="368"/>
        <v>0</v>
      </c>
      <c r="X103" s="103">
        <f t="shared" si="369"/>
        <v>0</v>
      </c>
      <c r="Y103" s="103">
        <f t="shared" si="370"/>
        <v>0</v>
      </c>
      <c r="Z103" s="105">
        <f t="shared" si="371"/>
        <v>5086873.2699999996</v>
      </c>
      <c r="AA103" s="90">
        <f t="shared" si="372"/>
        <v>0.12357454759849547</v>
      </c>
      <c r="AB103" s="85">
        <f t="shared" si="373"/>
        <v>1519.9214981474838</v>
      </c>
      <c r="AC103" s="104">
        <f t="shared" si="374"/>
        <v>1386582.37</v>
      </c>
      <c r="AD103" s="104">
        <f t="shared" si="375"/>
        <v>355040.31000000006</v>
      </c>
      <c r="AE103" s="104">
        <f t="shared" si="376"/>
        <v>28356</v>
      </c>
      <c r="AF103" s="104">
        <f t="shared" si="377"/>
        <v>0</v>
      </c>
      <c r="AG103" s="86">
        <f t="shared" si="378"/>
        <v>1769978.6800000002</v>
      </c>
      <c r="AH103" s="90">
        <f t="shared" si="379"/>
        <v>4.2997791183420266E-2</v>
      </c>
      <c r="AI103" s="86">
        <f t="shared" si="380"/>
        <v>528.85702163260419</v>
      </c>
      <c r="AJ103" s="104">
        <f t="shared" si="381"/>
        <v>383173.47000000003</v>
      </c>
      <c r="AK103" s="104">
        <f t="shared" si="382"/>
        <v>0</v>
      </c>
      <c r="AL103" s="86">
        <f t="shared" si="383"/>
        <v>383173.47000000003</v>
      </c>
      <c r="AM103" s="90">
        <f t="shared" si="384"/>
        <v>9.3083679686393455E-3</v>
      </c>
      <c r="AN103" s="91">
        <f t="shared" si="385"/>
        <v>114.48950340623878</v>
      </c>
      <c r="AO103" s="104">
        <f t="shared" si="386"/>
        <v>1208986.6499999999</v>
      </c>
      <c r="AP103" s="104">
        <f t="shared" si="387"/>
        <v>751800.49000000011</v>
      </c>
      <c r="AQ103" s="104">
        <f t="shared" si="388"/>
        <v>55187.979999999989</v>
      </c>
      <c r="AR103" s="104">
        <f t="shared" si="389"/>
        <v>0</v>
      </c>
      <c r="AS103" s="104">
        <f t="shared" si="390"/>
        <v>1113291.21</v>
      </c>
      <c r="AT103" s="104">
        <f t="shared" si="391"/>
        <v>274422.06000000006</v>
      </c>
      <c r="AU103" s="104">
        <f t="shared" si="392"/>
        <v>0</v>
      </c>
      <c r="AV103" s="104">
        <f t="shared" si="393"/>
        <v>1768974.5899999999</v>
      </c>
      <c r="AW103" s="104">
        <f t="shared" si="394"/>
        <v>0</v>
      </c>
      <c r="AX103" s="104">
        <f t="shared" si="395"/>
        <v>0</v>
      </c>
      <c r="AY103" s="104">
        <f t="shared" si="396"/>
        <v>0</v>
      </c>
      <c r="AZ103" s="104">
        <f t="shared" si="397"/>
        <v>46395.82</v>
      </c>
      <c r="BA103" s="104">
        <f t="shared" si="398"/>
        <v>397692.79</v>
      </c>
      <c r="BB103" s="104">
        <f t="shared" si="399"/>
        <v>0</v>
      </c>
      <c r="BC103" s="104">
        <f t="shared" si="400"/>
        <v>14283.869999999999</v>
      </c>
      <c r="BD103" s="104">
        <f t="shared" si="401"/>
        <v>49044.210000000006</v>
      </c>
      <c r="BE103" s="86">
        <f t="shared" si="402"/>
        <v>5680079.6700000009</v>
      </c>
      <c r="BF103" s="90">
        <f t="shared" si="403"/>
        <v>0.1379852098308047</v>
      </c>
      <c r="BG103" s="85">
        <f t="shared" si="404"/>
        <v>1697.167344926497</v>
      </c>
      <c r="BH103" s="104">
        <f t="shared" si="405"/>
        <v>0</v>
      </c>
      <c r="BI103" s="104">
        <f t="shared" si="406"/>
        <v>0</v>
      </c>
      <c r="BJ103" s="104">
        <f t="shared" si="407"/>
        <v>31897.190000000002</v>
      </c>
      <c r="BK103" s="104">
        <f t="shared" si="408"/>
        <v>0</v>
      </c>
      <c r="BL103" s="104">
        <f t="shared" si="409"/>
        <v>0</v>
      </c>
      <c r="BM103" s="104">
        <f t="shared" si="410"/>
        <v>0</v>
      </c>
      <c r="BN103" s="104">
        <f t="shared" si="411"/>
        <v>362161.01</v>
      </c>
      <c r="BO103" s="87">
        <f t="shared" si="412"/>
        <v>394058.2</v>
      </c>
      <c r="BP103" s="90">
        <f t="shared" si="413"/>
        <v>9.5727888641655608E-3</v>
      </c>
      <c r="BQ103" s="85">
        <f t="shared" si="414"/>
        <v>117.74178319588859</v>
      </c>
      <c r="BR103" s="104">
        <f t="shared" si="415"/>
        <v>0</v>
      </c>
      <c r="BS103" s="104">
        <f t="shared" si="416"/>
        <v>0</v>
      </c>
      <c r="BT103" s="104">
        <f t="shared" si="417"/>
        <v>87948.85</v>
      </c>
      <c r="BU103" s="104">
        <f t="shared" si="418"/>
        <v>141704.29</v>
      </c>
      <c r="BV103" s="87">
        <f t="shared" si="419"/>
        <v>229653.14</v>
      </c>
      <c r="BW103" s="90">
        <f t="shared" si="420"/>
        <v>5.5789246898368177E-3</v>
      </c>
      <c r="BX103" s="85">
        <f t="shared" si="421"/>
        <v>68.618722361658882</v>
      </c>
      <c r="BY103" s="104">
        <v>5744617.3800000008</v>
      </c>
      <c r="BZ103" s="90">
        <v>0.13955301344866303</v>
      </c>
      <c r="CA103" s="85">
        <v>1716.4507529580494</v>
      </c>
      <c r="CB103" s="104">
        <v>1898647.4700000002</v>
      </c>
      <c r="CC103" s="90">
        <f t="shared" si="422"/>
        <v>4.6123520225672551E-2</v>
      </c>
      <c r="CD103" s="85">
        <f t="shared" si="423"/>
        <v>567.30233954822518</v>
      </c>
      <c r="CE103" s="106">
        <f t="shared" si="424"/>
        <v>840990.99000000011</v>
      </c>
      <c r="CF103" s="107">
        <f t="shared" si="425"/>
        <v>2.0430051154716668E-2</v>
      </c>
      <c r="CG103" s="108">
        <f t="shared" si="426"/>
        <v>251.28211724632484</v>
      </c>
    </row>
    <row r="104" spans="1:85" x14ac:dyDescent="0.2">
      <c r="A104" s="56" t="s">
        <v>213</v>
      </c>
      <c r="B104" s="101" t="s">
        <v>214</v>
      </c>
      <c r="C104" s="102">
        <f t="shared" si="350"/>
        <v>3159.6400000000003</v>
      </c>
      <c r="D104" s="102">
        <f t="shared" si="351"/>
        <v>35272899.68</v>
      </c>
      <c r="E104" s="103">
        <f t="shared" si="352"/>
        <v>21169286.480000008</v>
      </c>
      <c r="F104" s="103">
        <f t="shared" si="353"/>
        <v>612415.05000000016</v>
      </c>
      <c r="G104" s="103">
        <f t="shared" si="354"/>
        <v>0</v>
      </c>
      <c r="H104" s="103">
        <f t="shared" si="427"/>
        <v>21781701.530000009</v>
      </c>
      <c r="I104" s="90">
        <f t="shared" si="355"/>
        <v>0.61751944772349965</v>
      </c>
      <c r="J104" s="85">
        <f t="shared" si="356"/>
        <v>6893.7288836702937</v>
      </c>
      <c r="K104" s="103">
        <f t="shared" si="357"/>
        <v>0</v>
      </c>
      <c r="L104" s="103">
        <f t="shared" si="358"/>
        <v>0</v>
      </c>
      <c r="M104" s="103">
        <f t="shared" si="359"/>
        <v>0</v>
      </c>
      <c r="N104" s="103">
        <f t="shared" si="360"/>
        <v>0</v>
      </c>
      <c r="O104" s="103">
        <f t="shared" si="361"/>
        <v>0</v>
      </c>
      <c r="P104" s="103">
        <f t="shared" si="362"/>
        <v>0</v>
      </c>
      <c r="Q104" s="103"/>
      <c r="R104" s="88">
        <f t="shared" si="363"/>
        <v>0</v>
      </c>
      <c r="S104" s="89">
        <f t="shared" si="364"/>
        <v>0</v>
      </c>
      <c r="T104" s="104">
        <f t="shared" si="365"/>
        <v>2320555.9899999998</v>
      </c>
      <c r="U104" s="104">
        <f t="shared" si="366"/>
        <v>208698.16999999998</v>
      </c>
      <c r="V104" s="104">
        <f t="shared" si="367"/>
        <v>615890.30000000005</v>
      </c>
      <c r="W104" s="103">
        <f t="shared" si="368"/>
        <v>0</v>
      </c>
      <c r="X104" s="103">
        <f t="shared" si="369"/>
        <v>0</v>
      </c>
      <c r="Y104" s="103">
        <f t="shared" si="370"/>
        <v>0</v>
      </c>
      <c r="Z104" s="105">
        <f t="shared" si="371"/>
        <v>3145144.46</v>
      </c>
      <c r="AA104" s="90">
        <f t="shared" si="372"/>
        <v>8.9166030820633679E-2</v>
      </c>
      <c r="AB104" s="85">
        <f t="shared" si="373"/>
        <v>995.41228114595322</v>
      </c>
      <c r="AC104" s="104">
        <f t="shared" si="374"/>
        <v>1022641.0400000002</v>
      </c>
      <c r="AD104" s="104">
        <f t="shared" si="375"/>
        <v>91769.099999999991</v>
      </c>
      <c r="AE104" s="104">
        <f t="shared" si="376"/>
        <v>16836.310000000001</v>
      </c>
      <c r="AF104" s="104">
        <f t="shared" si="377"/>
        <v>0</v>
      </c>
      <c r="AG104" s="86">
        <f t="shared" si="378"/>
        <v>1131246.4500000002</v>
      </c>
      <c r="AH104" s="90">
        <f t="shared" si="379"/>
        <v>3.2071263215182319E-2</v>
      </c>
      <c r="AI104" s="86">
        <f t="shared" si="380"/>
        <v>358.03017115873962</v>
      </c>
      <c r="AJ104" s="104">
        <f t="shared" si="381"/>
        <v>0</v>
      </c>
      <c r="AK104" s="104">
        <f t="shared" si="382"/>
        <v>0</v>
      </c>
      <c r="AL104" s="86">
        <f t="shared" si="383"/>
        <v>0</v>
      </c>
      <c r="AM104" s="90">
        <f t="shared" si="384"/>
        <v>0</v>
      </c>
      <c r="AN104" s="91">
        <f t="shared" si="385"/>
        <v>0</v>
      </c>
      <c r="AO104" s="104">
        <f t="shared" si="386"/>
        <v>282894.66000000003</v>
      </c>
      <c r="AP104" s="104">
        <f t="shared" si="387"/>
        <v>46391.22</v>
      </c>
      <c r="AQ104" s="104">
        <f t="shared" si="388"/>
        <v>0</v>
      </c>
      <c r="AR104" s="104">
        <f t="shared" si="389"/>
        <v>0</v>
      </c>
      <c r="AS104" s="104">
        <f t="shared" si="390"/>
        <v>249549.03999999998</v>
      </c>
      <c r="AT104" s="104">
        <f t="shared" si="391"/>
        <v>0</v>
      </c>
      <c r="AU104" s="104">
        <f t="shared" si="392"/>
        <v>0</v>
      </c>
      <c r="AV104" s="104">
        <f t="shared" si="393"/>
        <v>191360.12000000002</v>
      </c>
      <c r="AW104" s="104">
        <f t="shared" si="394"/>
        <v>0</v>
      </c>
      <c r="AX104" s="104">
        <f t="shared" si="395"/>
        <v>0</v>
      </c>
      <c r="AY104" s="104">
        <f t="shared" si="396"/>
        <v>0</v>
      </c>
      <c r="AZ104" s="104">
        <f t="shared" si="397"/>
        <v>25793.74</v>
      </c>
      <c r="BA104" s="104">
        <f t="shared" si="398"/>
        <v>135768.34</v>
      </c>
      <c r="BB104" s="104">
        <f t="shared" si="399"/>
        <v>0</v>
      </c>
      <c r="BC104" s="104">
        <f t="shared" si="400"/>
        <v>0</v>
      </c>
      <c r="BD104" s="104">
        <f t="shared" si="401"/>
        <v>0</v>
      </c>
      <c r="BE104" s="86">
        <f t="shared" si="402"/>
        <v>931757.11999999988</v>
      </c>
      <c r="BF104" s="90">
        <f t="shared" si="403"/>
        <v>2.6415665523759398E-2</v>
      </c>
      <c r="BG104" s="85">
        <f t="shared" si="404"/>
        <v>294.89344355686086</v>
      </c>
      <c r="BH104" s="104">
        <f t="shared" si="405"/>
        <v>0</v>
      </c>
      <c r="BI104" s="104">
        <f t="shared" si="406"/>
        <v>17305.34</v>
      </c>
      <c r="BJ104" s="104">
        <f t="shared" si="407"/>
        <v>30432.28</v>
      </c>
      <c r="BK104" s="104">
        <f t="shared" si="408"/>
        <v>0</v>
      </c>
      <c r="BL104" s="104">
        <f t="shared" si="409"/>
        <v>0</v>
      </c>
      <c r="BM104" s="104">
        <f t="shared" si="410"/>
        <v>0</v>
      </c>
      <c r="BN104" s="104">
        <f t="shared" si="411"/>
        <v>233861.1</v>
      </c>
      <c r="BO104" s="87">
        <f t="shared" si="412"/>
        <v>281598.71999999997</v>
      </c>
      <c r="BP104" s="90">
        <f t="shared" si="413"/>
        <v>7.9834298442911563E-3</v>
      </c>
      <c r="BQ104" s="85">
        <f t="shared" si="414"/>
        <v>89.123672317099405</v>
      </c>
      <c r="BR104" s="104">
        <f t="shared" si="415"/>
        <v>0</v>
      </c>
      <c r="BS104" s="104">
        <f t="shared" si="416"/>
        <v>0</v>
      </c>
      <c r="BT104" s="104">
        <f t="shared" si="417"/>
        <v>276318.13</v>
      </c>
      <c r="BU104" s="104">
        <f t="shared" si="418"/>
        <v>43155.97</v>
      </c>
      <c r="BV104" s="87">
        <f t="shared" si="419"/>
        <v>319474.09999999998</v>
      </c>
      <c r="BW104" s="90">
        <f t="shared" si="420"/>
        <v>9.0572111422170427E-3</v>
      </c>
      <c r="BX104" s="85">
        <f t="shared" si="421"/>
        <v>101.11091769948473</v>
      </c>
      <c r="BY104" s="104">
        <v>5015272.5700000012</v>
      </c>
      <c r="BZ104" s="90">
        <v>0.14218486757536689</v>
      </c>
      <c r="CA104" s="85">
        <v>1587.2924035649633</v>
      </c>
      <c r="CB104" s="104">
        <v>866798.52</v>
      </c>
      <c r="CC104" s="90">
        <f t="shared" si="422"/>
        <v>2.4574064731385872E-2</v>
      </c>
      <c r="CD104" s="85">
        <f t="shared" si="423"/>
        <v>274.33458242078211</v>
      </c>
      <c r="CE104" s="106">
        <f t="shared" si="424"/>
        <v>1799906.2099999997</v>
      </c>
      <c r="CF104" s="107">
        <f t="shared" si="425"/>
        <v>5.102801942366423E-2</v>
      </c>
      <c r="CG104" s="108">
        <f t="shared" si="426"/>
        <v>569.65547024344528</v>
      </c>
    </row>
    <row r="105" spans="1:85" x14ac:dyDescent="0.2">
      <c r="A105" s="56" t="s">
        <v>215</v>
      </c>
      <c r="B105" s="101" t="s">
        <v>216</v>
      </c>
      <c r="C105" s="102">
        <f t="shared" si="350"/>
        <v>3143.5400000000009</v>
      </c>
      <c r="D105" s="102">
        <f t="shared" si="351"/>
        <v>31953812.07</v>
      </c>
      <c r="E105" s="103">
        <f t="shared" si="352"/>
        <v>17558348.469999999</v>
      </c>
      <c r="F105" s="103">
        <f t="shared" si="353"/>
        <v>81272.5</v>
      </c>
      <c r="G105" s="103">
        <f t="shared" si="354"/>
        <v>42431.86</v>
      </c>
      <c r="H105" s="103">
        <f t="shared" si="427"/>
        <v>17682052.829999998</v>
      </c>
      <c r="I105" s="90">
        <f t="shared" si="355"/>
        <v>0.55336285984484723</v>
      </c>
      <c r="J105" s="85">
        <f t="shared" si="356"/>
        <v>5624.8855844048412</v>
      </c>
      <c r="K105" s="103">
        <f t="shared" si="357"/>
        <v>0</v>
      </c>
      <c r="L105" s="103">
        <f t="shared" si="358"/>
        <v>0</v>
      </c>
      <c r="M105" s="103">
        <f t="shared" si="359"/>
        <v>0</v>
      </c>
      <c r="N105" s="103">
        <f t="shared" si="360"/>
        <v>0</v>
      </c>
      <c r="O105" s="103">
        <f t="shared" si="361"/>
        <v>0</v>
      </c>
      <c r="P105" s="103">
        <f t="shared" si="362"/>
        <v>0</v>
      </c>
      <c r="Q105" s="103"/>
      <c r="R105" s="88">
        <f t="shared" si="363"/>
        <v>0</v>
      </c>
      <c r="S105" s="89">
        <f t="shared" si="364"/>
        <v>0</v>
      </c>
      <c r="T105" s="104">
        <f t="shared" si="365"/>
        <v>3263523.8299999996</v>
      </c>
      <c r="U105" s="104">
        <f t="shared" si="366"/>
        <v>95334.74</v>
      </c>
      <c r="V105" s="104">
        <f t="shared" si="367"/>
        <v>909371</v>
      </c>
      <c r="W105" s="103">
        <f t="shared" si="368"/>
        <v>0</v>
      </c>
      <c r="X105" s="103">
        <f t="shared" si="369"/>
        <v>0</v>
      </c>
      <c r="Y105" s="103">
        <f t="shared" si="370"/>
        <v>0</v>
      </c>
      <c r="Z105" s="105">
        <f t="shared" si="371"/>
        <v>4268229.57</v>
      </c>
      <c r="AA105" s="90">
        <f t="shared" si="372"/>
        <v>0.13357497254630377</v>
      </c>
      <c r="AB105" s="85">
        <f t="shared" si="373"/>
        <v>1357.7780368628994</v>
      </c>
      <c r="AC105" s="104">
        <f t="shared" si="374"/>
        <v>1013197.18</v>
      </c>
      <c r="AD105" s="104">
        <f t="shared" si="375"/>
        <v>189603.18</v>
      </c>
      <c r="AE105" s="104">
        <f t="shared" si="376"/>
        <v>16241</v>
      </c>
      <c r="AF105" s="104">
        <f t="shared" si="377"/>
        <v>0</v>
      </c>
      <c r="AG105" s="86">
        <f t="shared" si="378"/>
        <v>1219041.3600000001</v>
      </c>
      <c r="AH105" s="90">
        <f t="shared" si="379"/>
        <v>3.8150107327710778E-2</v>
      </c>
      <c r="AI105" s="86">
        <f t="shared" si="380"/>
        <v>387.79253962093685</v>
      </c>
      <c r="AJ105" s="104">
        <f t="shared" si="381"/>
        <v>0</v>
      </c>
      <c r="AK105" s="104">
        <f t="shared" si="382"/>
        <v>0</v>
      </c>
      <c r="AL105" s="86">
        <f t="shared" si="383"/>
        <v>0</v>
      </c>
      <c r="AM105" s="90">
        <f t="shared" si="384"/>
        <v>0</v>
      </c>
      <c r="AN105" s="91">
        <f t="shared" si="385"/>
        <v>0</v>
      </c>
      <c r="AO105" s="104">
        <f t="shared" si="386"/>
        <v>388546.16000000003</v>
      </c>
      <c r="AP105" s="104">
        <f t="shared" si="387"/>
        <v>84401.959999999992</v>
      </c>
      <c r="AQ105" s="104">
        <f t="shared" si="388"/>
        <v>0</v>
      </c>
      <c r="AR105" s="104">
        <f t="shared" si="389"/>
        <v>0</v>
      </c>
      <c r="AS105" s="104">
        <f t="shared" si="390"/>
        <v>568257.50999999989</v>
      </c>
      <c r="AT105" s="104">
        <f t="shared" si="391"/>
        <v>0</v>
      </c>
      <c r="AU105" s="104">
        <f t="shared" si="392"/>
        <v>0</v>
      </c>
      <c r="AV105" s="104">
        <f t="shared" si="393"/>
        <v>96861.34</v>
      </c>
      <c r="AW105" s="104">
        <f t="shared" si="394"/>
        <v>0</v>
      </c>
      <c r="AX105" s="104">
        <f t="shared" si="395"/>
        <v>0</v>
      </c>
      <c r="AY105" s="104">
        <f t="shared" si="396"/>
        <v>0</v>
      </c>
      <c r="AZ105" s="104">
        <f t="shared" si="397"/>
        <v>0</v>
      </c>
      <c r="BA105" s="104">
        <f t="shared" si="398"/>
        <v>91816.010000000009</v>
      </c>
      <c r="BB105" s="104">
        <f t="shared" si="399"/>
        <v>0</v>
      </c>
      <c r="BC105" s="104">
        <f t="shared" si="400"/>
        <v>0</v>
      </c>
      <c r="BD105" s="104">
        <f t="shared" si="401"/>
        <v>0</v>
      </c>
      <c r="BE105" s="86">
        <f t="shared" si="402"/>
        <v>1229882.98</v>
      </c>
      <c r="BF105" s="90">
        <f t="shared" si="403"/>
        <v>3.8489397675173849E-2</v>
      </c>
      <c r="BG105" s="85">
        <f t="shared" si="404"/>
        <v>391.2413966420022</v>
      </c>
      <c r="BH105" s="104">
        <f t="shared" si="405"/>
        <v>0</v>
      </c>
      <c r="BI105" s="104">
        <f t="shared" si="406"/>
        <v>0</v>
      </c>
      <c r="BJ105" s="104">
        <f t="shared" si="407"/>
        <v>45984.290000000015</v>
      </c>
      <c r="BK105" s="104">
        <f t="shared" si="408"/>
        <v>0</v>
      </c>
      <c r="BL105" s="104">
        <f t="shared" si="409"/>
        <v>0</v>
      </c>
      <c r="BM105" s="104">
        <f t="shared" si="410"/>
        <v>0</v>
      </c>
      <c r="BN105" s="104">
        <f t="shared" si="411"/>
        <v>32969</v>
      </c>
      <c r="BO105" s="87">
        <f t="shared" si="412"/>
        <v>78953.290000000008</v>
      </c>
      <c r="BP105" s="90">
        <f t="shared" si="413"/>
        <v>2.4708566798552875E-3</v>
      </c>
      <c r="BQ105" s="85">
        <f t="shared" si="414"/>
        <v>25.116044332186004</v>
      </c>
      <c r="BR105" s="104">
        <f t="shared" si="415"/>
        <v>0</v>
      </c>
      <c r="BS105" s="104">
        <f t="shared" si="416"/>
        <v>0</v>
      </c>
      <c r="BT105" s="104">
        <f t="shared" si="417"/>
        <v>0</v>
      </c>
      <c r="BU105" s="104">
        <f t="shared" si="418"/>
        <v>349873.23999999993</v>
      </c>
      <c r="BV105" s="87">
        <f t="shared" si="419"/>
        <v>349873.23999999993</v>
      </c>
      <c r="BW105" s="90">
        <f t="shared" si="420"/>
        <v>1.0949342733616444E-2</v>
      </c>
      <c r="BX105" s="85">
        <f t="shared" si="421"/>
        <v>111.29912137271988</v>
      </c>
      <c r="BY105" s="104">
        <v>4651326.6900000004</v>
      </c>
      <c r="BZ105" s="90">
        <v>0.14556406227246113</v>
      </c>
      <c r="CA105" s="85">
        <v>1479.6460964390462</v>
      </c>
      <c r="CB105" s="104">
        <v>926680.04999999993</v>
      </c>
      <c r="CC105" s="90">
        <f t="shared" si="422"/>
        <v>2.9000610254887812E-2</v>
      </c>
      <c r="CD105" s="85">
        <f t="shared" si="423"/>
        <v>294.78869363838209</v>
      </c>
      <c r="CE105" s="106">
        <f t="shared" si="424"/>
        <v>1547772.06</v>
      </c>
      <c r="CF105" s="107">
        <f t="shared" si="425"/>
        <v>4.8437790665143636E-2</v>
      </c>
      <c r="CG105" s="108">
        <f t="shared" si="426"/>
        <v>492.36595048893912</v>
      </c>
    </row>
    <row r="106" spans="1:85" x14ac:dyDescent="0.2">
      <c r="A106" s="56" t="s">
        <v>217</v>
      </c>
      <c r="B106" s="101" t="s">
        <v>218</v>
      </c>
      <c r="C106" s="102">
        <f t="shared" si="350"/>
        <v>3123.98</v>
      </c>
      <c r="D106" s="102">
        <f t="shared" si="351"/>
        <v>33487164.960000001</v>
      </c>
      <c r="E106" s="103">
        <f t="shared" si="352"/>
        <v>19305654.200000003</v>
      </c>
      <c r="F106" s="103">
        <f t="shared" si="353"/>
        <v>74145.75</v>
      </c>
      <c r="G106" s="103">
        <f t="shared" si="354"/>
        <v>0</v>
      </c>
      <c r="H106" s="103">
        <f t="shared" si="427"/>
        <v>19379799.950000003</v>
      </c>
      <c r="I106" s="90">
        <f t="shared" si="355"/>
        <v>0.57872322046816838</v>
      </c>
      <c r="J106" s="85">
        <f t="shared" si="356"/>
        <v>6203.5608262536898</v>
      </c>
      <c r="K106" s="103">
        <f t="shared" si="357"/>
        <v>0</v>
      </c>
      <c r="L106" s="103">
        <f t="shared" si="358"/>
        <v>0</v>
      </c>
      <c r="M106" s="103">
        <f t="shared" si="359"/>
        <v>0</v>
      </c>
      <c r="N106" s="103">
        <f t="shared" si="360"/>
        <v>0</v>
      </c>
      <c r="O106" s="103">
        <f t="shared" si="361"/>
        <v>0</v>
      </c>
      <c r="P106" s="103">
        <f t="shared" si="362"/>
        <v>0</v>
      </c>
      <c r="Q106" s="103"/>
      <c r="R106" s="88">
        <f t="shared" si="363"/>
        <v>0</v>
      </c>
      <c r="S106" s="89">
        <f t="shared" si="364"/>
        <v>0</v>
      </c>
      <c r="T106" s="104">
        <f t="shared" si="365"/>
        <v>2758277.3299999996</v>
      </c>
      <c r="U106" s="104">
        <f t="shared" si="366"/>
        <v>138813.00000000003</v>
      </c>
      <c r="V106" s="104">
        <f t="shared" si="367"/>
        <v>566132.35</v>
      </c>
      <c r="W106" s="103">
        <f t="shared" si="368"/>
        <v>0</v>
      </c>
      <c r="X106" s="103">
        <f t="shared" si="369"/>
        <v>0</v>
      </c>
      <c r="Y106" s="103">
        <f t="shared" si="370"/>
        <v>0</v>
      </c>
      <c r="Z106" s="105">
        <f t="shared" si="371"/>
        <v>3463222.6799999997</v>
      </c>
      <c r="AA106" s="90">
        <f t="shared" si="372"/>
        <v>0.10341940514035081</v>
      </c>
      <c r="AB106" s="85">
        <f t="shared" si="373"/>
        <v>1108.5931023886196</v>
      </c>
      <c r="AC106" s="104">
        <f t="shared" si="374"/>
        <v>904922.34999999974</v>
      </c>
      <c r="AD106" s="104">
        <f t="shared" si="375"/>
        <v>113412.74000000002</v>
      </c>
      <c r="AE106" s="104">
        <f t="shared" si="376"/>
        <v>12966.840000000002</v>
      </c>
      <c r="AF106" s="104">
        <f t="shared" si="377"/>
        <v>0</v>
      </c>
      <c r="AG106" s="86">
        <f t="shared" si="378"/>
        <v>1031301.9299999997</v>
      </c>
      <c r="AH106" s="90">
        <f t="shared" si="379"/>
        <v>3.0796931637296767E-2</v>
      </c>
      <c r="AI106" s="86">
        <f t="shared" si="380"/>
        <v>330.12437019443138</v>
      </c>
      <c r="AJ106" s="104">
        <f t="shared" si="381"/>
        <v>0</v>
      </c>
      <c r="AK106" s="104">
        <f t="shared" si="382"/>
        <v>0</v>
      </c>
      <c r="AL106" s="86">
        <f t="shared" si="383"/>
        <v>0</v>
      </c>
      <c r="AM106" s="90">
        <f t="shared" si="384"/>
        <v>0</v>
      </c>
      <c r="AN106" s="91">
        <f t="shared" si="385"/>
        <v>0</v>
      </c>
      <c r="AO106" s="104">
        <f t="shared" si="386"/>
        <v>407398.04999999993</v>
      </c>
      <c r="AP106" s="104">
        <f t="shared" si="387"/>
        <v>141330.85999999999</v>
      </c>
      <c r="AQ106" s="104">
        <f t="shared" si="388"/>
        <v>0</v>
      </c>
      <c r="AR106" s="104">
        <f t="shared" si="389"/>
        <v>0</v>
      </c>
      <c r="AS106" s="104">
        <f t="shared" si="390"/>
        <v>900004.16</v>
      </c>
      <c r="AT106" s="104">
        <f t="shared" si="391"/>
        <v>0</v>
      </c>
      <c r="AU106" s="104">
        <f t="shared" si="392"/>
        <v>0</v>
      </c>
      <c r="AV106" s="104">
        <f t="shared" si="393"/>
        <v>30758.42</v>
      </c>
      <c r="AW106" s="104">
        <f t="shared" si="394"/>
        <v>0</v>
      </c>
      <c r="AX106" s="104">
        <f t="shared" si="395"/>
        <v>0</v>
      </c>
      <c r="AY106" s="104">
        <f t="shared" si="396"/>
        <v>0</v>
      </c>
      <c r="AZ106" s="104">
        <f t="shared" si="397"/>
        <v>75046.069999999992</v>
      </c>
      <c r="BA106" s="104">
        <f t="shared" si="398"/>
        <v>344304.70999999996</v>
      </c>
      <c r="BB106" s="104">
        <f t="shared" si="399"/>
        <v>0</v>
      </c>
      <c r="BC106" s="104">
        <f t="shared" si="400"/>
        <v>0</v>
      </c>
      <c r="BD106" s="104">
        <f t="shared" si="401"/>
        <v>0</v>
      </c>
      <c r="BE106" s="86">
        <f t="shared" si="402"/>
        <v>1898842.2699999998</v>
      </c>
      <c r="BF106" s="90">
        <f t="shared" si="403"/>
        <v>5.6703583963233169E-2</v>
      </c>
      <c r="BG106" s="85">
        <f t="shared" si="404"/>
        <v>607.82792143355584</v>
      </c>
      <c r="BH106" s="104">
        <f t="shared" si="405"/>
        <v>0</v>
      </c>
      <c r="BI106" s="104">
        <f t="shared" si="406"/>
        <v>0</v>
      </c>
      <c r="BJ106" s="104">
        <f t="shared" si="407"/>
        <v>38631.19</v>
      </c>
      <c r="BK106" s="104">
        <f t="shared" si="408"/>
        <v>0</v>
      </c>
      <c r="BL106" s="104">
        <f t="shared" si="409"/>
        <v>195426.97999999995</v>
      </c>
      <c r="BM106" s="104">
        <f t="shared" si="410"/>
        <v>0</v>
      </c>
      <c r="BN106" s="104">
        <f t="shared" si="411"/>
        <v>136687.46000000002</v>
      </c>
      <c r="BO106" s="87">
        <f t="shared" si="412"/>
        <v>370745.63</v>
      </c>
      <c r="BP106" s="90">
        <f t="shared" si="413"/>
        <v>1.1071275530277078E-2</v>
      </c>
      <c r="BQ106" s="85">
        <f t="shared" si="414"/>
        <v>118.67733788308504</v>
      </c>
      <c r="BR106" s="104">
        <f t="shared" si="415"/>
        <v>0</v>
      </c>
      <c r="BS106" s="104">
        <f t="shared" si="416"/>
        <v>0</v>
      </c>
      <c r="BT106" s="104">
        <f t="shared" si="417"/>
        <v>0</v>
      </c>
      <c r="BU106" s="104">
        <f t="shared" si="418"/>
        <v>0</v>
      </c>
      <c r="BV106" s="87">
        <f t="shared" si="419"/>
        <v>0</v>
      </c>
      <c r="BW106" s="90">
        <f t="shared" si="420"/>
        <v>0</v>
      </c>
      <c r="BX106" s="85">
        <f t="shared" si="421"/>
        <v>0</v>
      </c>
      <c r="BY106" s="104">
        <v>4972561.09</v>
      </c>
      <c r="BZ106" s="90">
        <v>0.14849155179125081</v>
      </c>
      <c r="CA106" s="85">
        <v>1591.7390924397723</v>
      </c>
      <c r="CB106" s="104">
        <v>1194553.95</v>
      </c>
      <c r="CC106" s="90">
        <f t="shared" si="422"/>
        <v>3.5671994073755708E-2</v>
      </c>
      <c r="CD106" s="85">
        <f t="shared" si="423"/>
        <v>382.38207350879327</v>
      </c>
      <c r="CE106" s="106">
        <f t="shared" si="424"/>
        <v>1176137.46</v>
      </c>
      <c r="CF106" s="107">
        <f t="shared" si="425"/>
        <v>3.5122037395667306E-2</v>
      </c>
      <c r="CG106" s="108">
        <f t="shared" si="426"/>
        <v>376.48687251518896</v>
      </c>
    </row>
    <row r="107" spans="1:85" x14ac:dyDescent="0.2">
      <c r="A107" s="56" t="s">
        <v>219</v>
      </c>
      <c r="B107" s="101" t="s">
        <v>220</v>
      </c>
      <c r="C107" s="102">
        <f t="shared" si="350"/>
        <v>3274.9199999999996</v>
      </c>
      <c r="D107" s="102">
        <f t="shared" si="351"/>
        <v>32807481.82</v>
      </c>
      <c r="E107" s="103">
        <f t="shared" si="352"/>
        <v>17298077.100000005</v>
      </c>
      <c r="F107" s="103">
        <f t="shared" si="353"/>
        <v>104784.72</v>
      </c>
      <c r="G107" s="103">
        <f t="shared" si="354"/>
        <v>0</v>
      </c>
      <c r="H107" s="103">
        <f t="shared" si="427"/>
        <v>17402861.820000004</v>
      </c>
      <c r="I107" s="90">
        <f t="shared" si="355"/>
        <v>0.53045405665334922</v>
      </c>
      <c r="J107" s="85">
        <f t="shared" si="356"/>
        <v>5313.980744567808</v>
      </c>
      <c r="K107" s="103">
        <f t="shared" si="357"/>
        <v>0</v>
      </c>
      <c r="L107" s="103">
        <f t="shared" si="358"/>
        <v>0</v>
      </c>
      <c r="M107" s="103">
        <f t="shared" si="359"/>
        <v>0</v>
      </c>
      <c r="N107" s="103">
        <f t="shared" si="360"/>
        <v>0</v>
      </c>
      <c r="O107" s="103">
        <f t="shared" si="361"/>
        <v>0</v>
      </c>
      <c r="P107" s="103">
        <f t="shared" si="362"/>
        <v>0</v>
      </c>
      <c r="Q107" s="103"/>
      <c r="R107" s="88">
        <f t="shared" si="363"/>
        <v>0</v>
      </c>
      <c r="S107" s="89">
        <f t="shared" si="364"/>
        <v>0</v>
      </c>
      <c r="T107" s="104">
        <f t="shared" si="365"/>
        <v>3013429.4699999997</v>
      </c>
      <c r="U107" s="104">
        <f t="shared" si="366"/>
        <v>188507.83</v>
      </c>
      <c r="V107" s="104">
        <f t="shared" si="367"/>
        <v>517588.04</v>
      </c>
      <c r="W107" s="103">
        <f t="shared" si="368"/>
        <v>0</v>
      </c>
      <c r="X107" s="103">
        <f t="shared" si="369"/>
        <v>0</v>
      </c>
      <c r="Y107" s="103">
        <f t="shared" si="370"/>
        <v>0</v>
      </c>
      <c r="Z107" s="105">
        <f t="shared" si="371"/>
        <v>3719525.34</v>
      </c>
      <c r="AA107" s="90">
        <f t="shared" si="372"/>
        <v>0.11337430164275863</v>
      </c>
      <c r="AB107" s="85">
        <f t="shared" si="373"/>
        <v>1135.7606720164158</v>
      </c>
      <c r="AC107" s="104">
        <f t="shared" si="374"/>
        <v>940316.19</v>
      </c>
      <c r="AD107" s="104">
        <f t="shared" si="375"/>
        <v>46195.91</v>
      </c>
      <c r="AE107" s="104">
        <f t="shared" si="376"/>
        <v>16584.150000000001</v>
      </c>
      <c r="AF107" s="104">
        <f t="shared" si="377"/>
        <v>0</v>
      </c>
      <c r="AG107" s="86">
        <f t="shared" si="378"/>
        <v>1003096.25</v>
      </c>
      <c r="AH107" s="90">
        <f t="shared" si="379"/>
        <v>3.0575228403799507E-2</v>
      </c>
      <c r="AI107" s="86">
        <f t="shared" si="380"/>
        <v>306.29641334750164</v>
      </c>
      <c r="AJ107" s="104">
        <f t="shared" si="381"/>
        <v>0</v>
      </c>
      <c r="AK107" s="104">
        <f t="shared" si="382"/>
        <v>0</v>
      </c>
      <c r="AL107" s="86">
        <f t="shared" si="383"/>
        <v>0</v>
      </c>
      <c r="AM107" s="90">
        <f t="shared" si="384"/>
        <v>0</v>
      </c>
      <c r="AN107" s="91">
        <f t="shared" si="385"/>
        <v>0</v>
      </c>
      <c r="AO107" s="104">
        <f t="shared" si="386"/>
        <v>455486.41000000003</v>
      </c>
      <c r="AP107" s="104">
        <f t="shared" si="387"/>
        <v>113563.59</v>
      </c>
      <c r="AQ107" s="104">
        <f t="shared" si="388"/>
        <v>28171.37</v>
      </c>
      <c r="AR107" s="104">
        <f t="shared" si="389"/>
        <v>0</v>
      </c>
      <c r="AS107" s="104">
        <f t="shared" si="390"/>
        <v>610556.61</v>
      </c>
      <c r="AT107" s="104">
        <f t="shared" si="391"/>
        <v>0</v>
      </c>
      <c r="AU107" s="104">
        <f t="shared" si="392"/>
        <v>0</v>
      </c>
      <c r="AV107" s="104">
        <f t="shared" si="393"/>
        <v>81289.64</v>
      </c>
      <c r="AW107" s="104">
        <f t="shared" si="394"/>
        <v>0</v>
      </c>
      <c r="AX107" s="104">
        <f t="shared" si="395"/>
        <v>0</v>
      </c>
      <c r="AY107" s="104">
        <f t="shared" si="396"/>
        <v>0</v>
      </c>
      <c r="AZ107" s="104">
        <f t="shared" si="397"/>
        <v>35553.480000000003</v>
      </c>
      <c r="BA107" s="104">
        <f t="shared" si="398"/>
        <v>202593</v>
      </c>
      <c r="BB107" s="104">
        <f t="shared" si="399"/>
        <v>0</v>
      </c>
      <c r="BC107" s="104">
        <f t="shared" si="400"/>
        <v>0</v>
      </c>
      <c r="BD107" s="104">
        <f t="shared" si="401"/>
        <v>251390.56</v>
      </c>
      <c r="BE107" s="86">
        <f t="shared" si="402"/>
        <v>1778604.66</v>
      </c>
      <c r="BF107" s="90">
        <f t="shared" si="403"/>
        <v>5.4213385524631522E-2</v>
      </c>
      <c r="BG107" s="85">
        <f t="shared" si="404"/>
        <v>543.09865889853802</v>
      </c>
      <c r="BH107" s="104">
        <f t="shared" si="405"/>
        <v>0</v>
      </c>
      <c r="BI107" s="104">
        <f t="shared" si="406"/>
        <v>0</v>
      </c>
      <c r="BJ107" s="104">
        <f t="shared" si="407"/>
        <v>26927</v>
      </c>
      <c r="BK107" s="104">
        <f t="shared" si="408"/>
        <v>0</v>
      </c>
      <c r="BL107" s="104">
        <f t="shared" si="409"/>
        <v>0</v>
      </c>
      <c r="BM107" s="104">
        <f t="shared" si="410"/>
        <v>0</v>
      </c>
      <c r="BN107" s="104">
        <f t="shared" si="411"/>
        <v>95270.55</v>
      </c>
      <c r="BO107" s="87">
        <f t="shared" si="412"/>
        <v>122197.55</v>
      </c>
      <c r="BP107" s="90">
        <f t="shared" si="413"/>
        <v>3.7246854443277111E-3</v>
      </c>
      <c r="BQ107" s="85">
        <f t="shared" si="414"/>
        <v>37.313140473660432</v>
      </c>
      <c r="BR107" s="104">
        <f t="shared" si="415"/>
        <v>0</v>
      </c>
      <c r="BS107" s="104">
        <f t="shared" si="416"/>
        <v>134974.02000000002</v>
      </c>
      <c r="BT107" s="104">
        <f t="shared" si="417"/>
        <v>0</v>
      </c>
      <c r="BU107" s="104">
        <f t="shared" si="418"/>
        <v>25371.62</v>
      </c>
      <c r="BV107" s="87">
        <f t="shared" si="419"/>
        <v>160345.64000000001</v>
      </c>
      <c r="BW107" s="90">
        <f t="shared" si="420"/>
        <v>4.887471732202579E-3</v>
      </c>
      <c r="BX107" s="85">
        <f t="shared" si="421"/>
        <v>48.961696774272362</v>
      </c>
      <c r="BY107" s="104">
        <v>6269401.0100000007</v>
      </c>
      <c r="BZ107" s="90">
        <v>0.19109668472567945</v>
      </c>
      <c r="CA107" s="85">
        <v>1914.3676822639948</v>
      </c>
      <c r="CB107" s="104">
        <v>1026203.51</v>
      </c>
      <c r="CC107" s="90">
        <f t="shared" si="422"/>
        <v>3.1279557377500669E-2</v>
      </c>
      <c r="CD107" s="85">
        <f t="shared" si="423"/>
        <v>313.35223761191116</v>
      </c>
      <c r="CE107" s="106">
        <f t="shared" si="424"/>
        <v>1325246.04</v>
      </c>
      <c r="CF107" s="107">
        <f t="shared" si="425"/>
        <v>4.0394628495750852E-2</v>
      </c>
      <c r="CG107" s="108">
        <f t="shared" si="426"/>
        <v>404.66516433989233</v>
      </c>
    </row>
    <row r="108" spans="1:85" x14ac:dyDescent="0.2">
      <c r="A108" s="56" t="s">
        <v>221</v>
      </c>
      <c r="B108" s="101" t="s">
        <v>222</v>
      </c>
      <c r="C108" s="102">
        <f t="shared" si="350"/>
        <v>2981.2899999999991</v>
      </c>
      <c r="D108" s="102">
        <f t="shared" si="351"/>
        <v>43805141.649999999</v>
      </c>
      <c r="E108" s="103">
        <f t="shared" si="352"/>
        <v>20740798.729999997</v>
      </c>
      <c r="F108" s="103">
        <f t="shared" si="353"/>
        <v>0</v>
      </c>
      <c r="G108" s="103">
        <f t="shared" si="354"/>
        <v>0</v>
      </c>
      <c r="H108" s="103">
        <f t="shared" si="427"/>
        <v>20740798.729999997</v>
      </c>
      <c r="I108" s="90">
        <f t="shared" si="355"/>
        <v>0.4734786362687175</v>
      </c>
      <c r="J108" s="85">
        <f t="shared" si="356"/>
        <v>6956.9879917753733</v>
      </c>
      <c r="K108" s="103">
        <f t="shared" si="357"/>
        <v>0</v>
      </c>
      <c r="L108" s="103">
        <f t="shared" si="358"/>
        <v>0</v>
      </c>
      <c r="M108" s="103">
        <f t="shared" si="359"/>
        <v>0</v>
      </c>
      <c r="N108" s="103">
        <f t="shared" si="360"/>
        <v>0</v>
      </c>
      <c r="O108" s="103">
        <f t="shared" si="361"/>
        <v>679451.98</v>
      </c>
      <c r="P108" s="103">
        <f t="shared" si="362"/>
        <v>0</v>
      </c>
      <c r="Q108" s="103">
        <f t="shared" ref="Q108" si="428">SUM(K108:P108)</f>
        <v>679451.98</v>
      </c>
      <c r="R108" s="88">
        <f t="shared" si="363"/>
        <v>1.5510781483798718E-2</v>
      </c>
      <c r="S108" s="89">
        <f t="shared" si="364"/>
        <v>227.90536311462495</v>
      </c>
      <c r="T108" s="104">
        <f t="shared" si="365"/>
        <v>3384863.32</v>
      </c>
      <c r="U108" s="104">
        <f t="shared" si="366"/>
        <v>101649.18</v>
      </c>
      <c r="V108" s="104">
        <f t="shared" si="367"/>
        <v>622279.81000000006</v>
      </c>
      <c r="W108" s="103">
        <f t="shared" si="368"/>
        <v>0</v>
      </c>
      <c r="X108" s="103">
        <f t="shared" si="369"/>
        <v>0</v>
      </c>
      <c r="Y108" s="103">
        <f t="shared" si="370"/>
        <v>0</v>
      </c>
      <c r="Z108" s="105">
        <f t="shared" si="371"/>
        <v>4108792.31</v>
      </c>
      <c r="AA108" s="90">
        <f t="shared" si="372"/>
        <v>9.3797032842148118E-2</v>
      </c>
      <c r="AB108" s="85">
        <f t="shared" si="373"/>
        <v>1378.1927655478003</v>
      </c>
      <c r="AC108" s="104">
        <f t="shared" si="374"/>
        <v>370664.29999999993</v>
      </c>
      <c r="AD108" s="104">
        <f t="shared" si="375"/>
        <v>0</v>
      </c>
      <c r="AE108" s="104">
        <f t="shared" si="376"/>
        <v>33640.520000000004</v>
      </c>
      <c r="AF108" s="104">
        <f t="shared" si="377"/>
        <v>0</v>
      </c>
      <c r="AG108" s="86">
        <f t="shared" si="378"/>
        <v>404304.81999999995</v>
      </c>
      <c r="AH108" s="90">
        <f t="shared" si="379"/>
        <v>9.2296201945964943E-3</v>
      </c>
      <c r="AI108" s="86">
        <f t="shared" si="380"/>
        <v>135.61405297706699</v>
      </c>
      <c r="AJ108" s="104">
        <f t="shared" si="381"/>
        <v>0</v>
      </c>
      <c r="AK108" s="104">
        <f t="shared" si="382"/>
        <v>0</v>
      </c>
      <c r="AL108" s="86">
        <f t="shared" si="383"/>
        <v>0</v>
      </c>
      <c r="AM108" s="90">
        <f t="shared" si="384"/>
        <v>0</v>
      </c>
      <c r="AN108" s="91">
        <f t="shared" si="385"/>
        <v>0</v>
      </c>
      <c r="AO108" s="104">
        <f t="shared" si="386"/>
        <v>2068598.1099999999</v>
      </c>
      <c r="AP108" s="104">
        <f t="shared" si="387"/>
        <v>133060.78</v>
      </c>
      <c r="AQ108" s="104">
        <f t="shared" si="388"/>
        <v>0</v>
      </c>
      <c r="AR108" s="104">
        <f t="shared" si="389"/>
        <v>0</v>
      </c>
      <c r="AS108" s="104">
        <f t="shared" si="390"/>
        <v>1402270.5599999998</v>
      </c>
      <c r="AT108" s="104">
        <f t="shared" si="391"/>
        <v>0</v>
      </c>
      <c r="AU108" s="104">
        <f t="shared" si="392"/>
        <v>0</v>
      </c>
      <c r="AV108" s="104">
        <f t="shared" si="393"/>
        <v>1064239.67</v>
      </c>
      <c r="AW108" s="104">
        <f t="shared" si="394"/>
        <v>0</v>
      </c>
      <c r="AX108" s="104">
        <f t="shared" si="395"/>
        <v>250001.65</v>
      </c>
      <c r="AY108" s="104">
        <f t="shared" si="396"/>
        <v>0</v>
      </c>
      <c r="AZ108" s="104">
        <f t="shared" si="397"/>
        <v>254362.12999999998</v>
      </c>
      <c r="BA108" s="104">
        <f t="shared" si="398"/>
        <v>1169427.7499999998</v>
      </c>
      <c r="BB108" s="104">
        <f t="shared" si="399"/>
        <v>0</v>
      </c>
      <c r="BC108" s="104">
        <f t="shared" si="400"/>
        <v>0</v>
      </c>
      <c r="BD108" s="104">
        <f t="shared" si="401"/>
        <v>28836.47</v>
      </c>
      <c r="BE108" s="86">
        <f t="shared" si="402"/>
        <v>6370797.1199999992</v>
      </c>
      <c r="BF108" s="90">
        <f t="shared" si="403"/>
        <v>0.14543491654249677</v>
      </c>
      <c r="BG108" s="85">
        <f t="shared" si="404"/>
        <v>2136.9263372566911</v>
      </c>
      <c r="BH108" s="104">
        <f t="shared" si="405"/>
        <v>0</v>
      </c>
      <c r="BI108" s="104">
        <f t="shared" si="406"/>
        <v>0</v>
      </c>
      <c r="BJ108" s="104">
        <f t="shared" si="407"/>
        <v>19173.21</v>
      </c>
      <c r="BK108" s="104">
        <f t="shared" si="408"/>
        <v>0</v>
      </c>
      <c r="BL108" s="104">
        <f t="shared" si="409"/>
        <v>0</v>
      </c>
      <c r="BM108" s="104">
        <f t="shared" si="410"/>
        <v>0</v>
      </c>
      <c r="BN108" s="104">
        <f t="shared" si="411"/>
        <v>32607.97</v>
      </c>
      <c r="BO108" s="87">
        <f t="shared" si="412"/>
        <v>51781.18</v>
      </c>
      <c r="BP108" s="90">
        <f t="shared" si="413"/>
        <v>1.1820799579585425E-3</v>
      </c>
      <c r="BQ108" s="85">
        <f t="shared" si="414"/>
        <v>17.368716226868241</v>
      </c>
      <c r="BR108" s="104">
        <f t="shared" si="415"/>
        <v>0</v>
      </c>
      <c r="BS108" s="104">
        <f t="shared" si="416"/>
        <v>0</v>
      </c>
      <c r="BT108" s="104">
        <f t="shared" si="417"/>
        <v>0</v>
      </c>
      <c r="BU108" s="104">
        <f t="shared" si="418"/>
        <v>158080.04</v>
      </c>
      <c r="BV108" s="87">
        <f t="shared" si="419"/>
        <v>158080.04</v>
      </c>
      <c r="BW108" s="90">
        <f t="shared" si="420"/>
        <v>3.6087097095370314E-3</v>
      </c>
      <c r="BX108" s="85">
        <f t="shared" si="421"/>
        <v>53.024039929024035</v>
      </c>
      <c r="BY108" s="104">
        <v>8028445.4500000011</v>
      </c>
      <c r="BZ108" s="90">
        <v>0.18327632665011601</v>
      </c>
      <c r="CA108" s="85">
        <v>2692.9434741336818</v>
      </c>
      <c r="CB108" s="104">
        <v>1760896.82</v>
      </c>
      <c r="CC108" s="90">
        <f t="shared" si="422"/>
        <v>4.019840488291173E-2</v>
      </c>
      <c r="CD108" s="85">
        <f t="shared" si="423"/>
        <v>590.64928940156801</v>
      </c>
      <c r="CE108" s="106">
        <f t="shared" si="424"/>
        <v>1501793.2000000002</v>
      </c>
      <c r="CF108" s="107">
        <f t="shared" si="425"/>
        <v>3.4283491467719071E-2</v>
      </c>
      <c r="CG108" s="108">
        <f t="shared" si="426"/>
        <v>503.73938798305454</v>
      </c>
    </row>
    <row r="109" spans="1:85" s="66" customFormat="1" x14ac:dyDescent="0.2">
      <c r="A109" s="109">
        <f>COUNTA(A78:A108)</f>
        <v>29</v>
      </c>
      <c r="B109" s="110" t="s">
        <v>223</v>
      </c>
      <c r="C109" s="111">
        <f>SUM(C78:C108)</f>
        <v>114263.86999999998</v>
      </c>
      <c r="D109" s="111">
        <f t="shared" ref="D109:H109" si="429">SUM(D78:D108)</f>
        <v>1266167130.22</v>
      </c>
      <c r="E109" s="111">
        <f t="shared" si="429"/>
        <v>643389544.4200002</v>
      </c>
      <c r="F109" s="111">
        <f t="shared" si="429"/>
        <v>31546471.169999998</v>
      </c>
      <c r="G109" s="111">
        <f t="shared" si="429"/>
        <v>806401.57</v>
      </c>
      <c r="H109" s="111">
        <f t="shared" si="429"/>
        <v>675742417.16000021</v>
      </c>
      <c r="I109" s="69">
        <f>F109/D109</f>
        <v>2.4914934543055711E-2</v>
      </c>
      <c r="J109" s="70">
        <f>F109/C109</f>
        <v>276.0843928181323</v>
      </c>
      <c r="K109" s="112">
        <f>SUM(K78:K108)</f>
        <v>0</v>
      </c>
      <c r="L109" s="112">
        <f t="shared" ref="L109:Q109" si="430">SUM(L78:L108)</f>
        <v>0</v>
      </c>
      <c r="M109" s="112">
        <f t="shared" si="430"/>
        <v>0</v>
      </c>
      <c r="N109" s="112">
        <f t="shared" si="430"/>
        <v>0</v>
      </c>
      <c r="O109" s="113">
        <f t="shared" si="430"/>
        <v>679451.98</v>
      </c>
      <c r="P109" s="112">
        <f t="shared" si="430"/>
        <v>0</v>
      </c>
      <c r="Q109" s="113">
        <f t="shared" si="430"/>
        <v>679451.98</v>
      </c>
      <c r="R109" s="73">
        <f t="shared" si="363"/>
        <v>5.3662108562393604E-4</v>
      </c>
      <c r="S109" s="70">
        <f t="shared" si="364"/>
        <v>5.9463413938281633</v>
      </c>
      <c r="T109" s="113">
        <f>SUM(T78:T108)</f>
        <v>130000580.59999999</v>
      </c>
      <c r="U109" s="113">
        <f t="shared" ref="U109:Z109" si="431">SUM(U78:U108)</f>
        <v>4653549.87</v>
      </c>
      <c r="V109" s="113">
        <f t="shared" si="431"/>
        <v>22994583.000000007</v>
      </c>
      <c r="W109" s="113">
        <f t="shared" si="431"/>
        <v>10207.41</v>
      </c>
      <c r="X109" s="113">
        <f t="shared" si="431"/>
        <v>233669.87000000002</v>
      </c>
      <c r="Y109" s="113">
        <f t="shared" si="431"/>
        <v>459224.57999999996</v>
      </c>
      <c r="Z109" s="113">
        <f t="shared" si="431"/>
        <v>158351815.33000007</v>
      </c>
      <c r="AA109" s="73">
        <f>Z109/D109</f>
        <v>0.12506391261514269</v>
      </c>
      <c r="AB109" s="113">
        <f>Z109/C109</f>
        <v>1385.8432707556649</v>
      </c>
      <c r="AC109" s="113">
        <f>SUM(AC78:AC108)</f>
        <v>38904809.79999999</v>
      </c>
      <c r="AD109" s="113">
        <f t="shared" ref="AD109:AG109" si="432">SUM(AD78:AD108)</f>
        <v>5974298.3100000005</v>
      </c>
      <c r="AE109" s="113">
        <f t="shared" si="432"/>
        <v>762113.65000000014</v>
      </c>
      <c r="AF109" s="113">
        <f t="shared" si="432"/>
        <v>0</v>
      </c>
      <c r="AG109" s="113">
        <f t="shared" si="432"/>
        <v>45641221.760000005</v>
      </c>
      <c r="AH109" s="69">
        <f t="shared" si="379"/>
        <v>3.6046759286880017E-2</v>
      </c>
      <c r="AI109" s="96">
        <f t="shared" si="380"/>
        <v>399.43703779681198</v>
      </c>
      <c r="AJ109" s="113">
        <f>SUM(AJ78:AJ108)</f>
        <v>1627476.36</v>
      </c>
      <c r="AK109" s="113">
        <f t="shared" ref="AK109:AL109" si="433">SUM(AK78:AK108)</f>
        <v>0</v>
      </c>
      <c r="AL109" s="113">
        <f t="shared" si="433"/>
        <v>1627476.36</v>
      </c>
      <c r="AM109" s="69">
        <f t="shared" si="384"/>
        <v>1.285356665132526E-3</v>
      </c>
      <c r="AN109" s="77">
        <f t="shared" si="385"/>
        <v>14.24314054827655</v>
      </c>
      <c r="AO109" s="113">
        <f>SUM(AO78:AO108)</f>
        <v>24288979.619999997</v>
      </c>
      <c r="AP109" s="113">
        <f t="shared" ref="AP109:AW109" si="434">SUM(AP78:AP108)</f>
        <v>5536095.7100000009</v>
      </c>
      <c r="AQ109" s="113">
        <f t="shared" si="434"/>
        <v>2073455.5899999999</v>
      </c>
      <c r="AR109" s="113">
        <f t="shared" si="434"/>
        <v>0</v>
      </c>
      <c r="AS109" s="113">
        <f t="shared" si="434"/>
        <v>26299294.199999996</v>
      </c>
      <c r="AT109" s="113">
        <f t="shared" si="434"/>
        <v>395777.32000000007</v>
      </c>
      <c r="AU109" s="113">
        <f t="shared" si="434"/>
        <v>0</v>
      </c>
      <c r="AV109" s="113">
        <f t="shared" si="434"/>
        <v>9755833.9099999983</v>
      </c>
      <c r="AW109" s="113">
        <f t="shared" si="434"/>
        <v>0</v>
      </c>
      <c r="AX109" s="113">
        <f>SUM(AX78:AX108)</f>
        <v>250001.65</v>
      </c>
      <c r="AY109" s="113">
        <f t="shared" ref="AY109:BD109" si="435">SUM(AY78:AY108)</f>
        <v>73470.320000000007</v>
      </c>
      <c r="AZ109" s="113">
        <f t="shared" si="435"/>
        <v>1828432.21</v>
      </c>
      <c r="BA109" s="113">
        <f t="shared" si="435"/>
        <v>11787272.09</v>
      </c>
      <c r="BB109" s="113">
        <f t="shared" si="435"/>
        <v>62503.3</v>
      </c>
      <c r="BC109" s="113">
        <f t="shared" si="435"/>
        <v>939270.05</v>
      </c>
      <c r="BD109" s="113">
        <f t="shared" si="435"/>
        <v>2375951.5</v>
      </c>
      <c r="BE109" s="113">
        <f>SUM(BE78:BE108)</f>
        <v>85666337.469999999</v>
      </c>
      <c r="BF109" s="69">
        <f>BE109/D109</f>
        <v>6.7658001400743392E-2</v>
      </c>
      <c r="BG109" s="70">
        <f>BE109/C109</f>
        <v>749.72375318637478</v>
      </c>
      <c r="BH109" s="113">
        <f>SUM(BH78:BH108)</f>
        <v>406085.97999999992</v>
      </c>
      <c r="BI109" s="113">
        <f t="shared" ref="BI109:BO109" si="436">SUM(BI78:BI108)</f>
        <v>135330.62</v>
      </c>
      <c r="BJ109" s="113">
        <f t="shared" si="436"/>
        <v>2268691.75</v>
      </c>
      <c r="BK109" s="113">
        <f t="shared" si="436"/>
        <v>0</v>
      </c>
      <c r="BL109" s="113">
        <f t="shared" si="436"/>
        <v>195426.97999999995</v>
      </c>
      <c r="BM109" s="113">
        <f t="shared" si="436"/>
        <v>0</v>
      </c>
      <c r="BN109" s="113">
        <f t="shared" si="436"/>
        <v>7571439.4100000001</v>
      </c>
      <c r="BO109" s="113">
        <f t="shared" si="436"/>
        <v>10576974.74</v>
      </c>
      <c r="BP109" s="69">
        <f t="shared" si="413"/>
        <v>8.3535376077581644E-3</v>
      </c>
      <c r="BQ109" s="70">
        <f t="shared" si="414"/>
        <v>92.566221851229102</v>
      </c>
      <c r="BR109" s="113">
        <f>SUM(BR78:BR108)</f>
        <v>0</v>
      </c>
      <c r="BS109" s="113">
        <f t="shared" ref="BS109:BV109" si="437">SUM(BS78:BS108)</f>
        <v>494613.17</v>
      </c>
      <c r="BT109" s="113">
        <f t="shared" si="437"/>
        <v>882406.02</v>
      </c>
      <c r="BU109" s="113">
        <f t="shared" si="437"/>
        <v>2993876.5500000003</v>
      </c>
      <c r="BV109" s="113">
        <f t="shared" si="437"/>
        <v>4370895.74</v>
      </c>
      <c r="BW109" s="69">
        <f t="shared" si="420"/>
        <v>3.452068558469485E-3</v>
      </c>
      <c r="BX109" s="70">
        <f t="shared" si="421"/>
        <v>38.252649240744262</v>
      </c>
      <c r="BY109" s="113">
        <f>SUM(BY78:BY108)</f>
        <v>191415315.72999996</v>
      </c>
      <c r="BZ109" s="69">
        <f t="shared" ref="BZ109" si="438">BY109/D109</f>
        <v>0.15117697431992333</v>
      </c>
      <c r="CA109" s="70">
        <f t="shared" ref="CA109" si="439">BY109/C109</f>
        <v>1675.2042069816118</v>
      </c>
      <c r="CB109" s="113">
        <f>SUM(CB78:CB108)</f>
        <v>45499721.68</v>
      </c>
      <c r="CC109" s="69">
        <f t="shared" si="422"/>
        <v>3.5935004624621944E-2</v>
      </c>
      <c r="CD109" s="70">
        <f t="shared" si="423"/>
        <v>398.1986753993192</v>
      </c>
      <c r="CE109" s="114">
        <f>SUM(CE78:CE108)</f>
        <v>46595502.270000011</v>
      </c>
      <c r="CF109" s="79">
        <f t="shared" si="425"/>
        <v>3.6800435864974564E-2</v>
      </c>
      <c r="CG109" s="80">
        <f t="shared" si="426"/>
        <v>407.78858855384487</v>
      </c>
    </row>
    <row r="110" spans="1:85" s="61" customFormat="1" ht="4.5" customHeight="1" x14ac:dyDescent="0.2">
      <c r="A110" s="17"/>
      <c r="B110" s="53"/>
      <c r="C110" s="54"/>
      <c r="D110" s="55"/>
      <c r="E110" s="94"/>
      <c r="F110" s="94"/>
      <c r="G110" s="94"/>
      <c r="H110" s="94"/>
      <c r="I110" s="95"/>
      <c r="J110" s="70"/>
      <c r="K110" s="96"/>
      <c r="L110" s="96"/>
      <c r="M110" s="96"/>
      <c r="N110" s="96"/>
      <c r="O110" s="96"/>
      <c r="P110" s="96"/>
      <c r="Q110" s="87"/>
      <c r="R110" s="73"/>
      <c r="S110" s="74"/>
      <c r="T110" s="97"/>
      <c r="U110" s="97"/>
      <c r="V110" s="97"/>
      <c r="W110" s="97"/>
      <c r="X110" s="97"/>
      <c r="Y110" s="97"/>
      <c r="Z110" s="97"/>
      <c r="AA110" s="98"/>
      <c r="AB110" s="99"/>
      <c r="AC110" s="97"/>
      <c r="AD110" s="97"/>
      <c r="AE110" s="97"/>
      <c r="AF110" s="97"/>
      <c r="AG110" s="97"/>
      <c r="AH110" s="98"/>
      <c r="AI110" s="97"/>
      <c r="AJ110" s="97"/>
      <c r="AK110" s="97"/>
      <c r="AL110" s="97"/>
      <c r="AM110" s="98"/>
      <c r="AN110" s="100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8"/>
      <c r="BG110" s="99"/>
      <c r="BH110" s="97"/>
      <c r="BI110" s="97"/>
      <c r="BJ110" s="97"/>
      <c r="BK110" s="97"/>
      <c r="BL110" s="97"/>
      <c r="BM110" s="97"/>
      <c r="BN110" s="97"/>
      <c r="BO110" s="97"/>
      <c r="BP110" s="98"/>
      <c r="BQ110" s="99"/>
      <c r="BR110" s="97"/>
      <c r="BS110" s="97"/>
      <c r="BT110" s="97"/>
      <c r="BU110" s="97"/>
      <c r="BV110" s="97"/>
      <c r="BW110" s="98"/>
      <c r="BX110" s="99"/>
      <c r="BY110" s="97"/>
      <c r="BZ110" s="98"/>
      <c r="CA110" s="99"/>
      <c r="CB110" s="97"/>
      <c r="CC110" s="98"/>
      <c r="CD110" s="99"/>
      <c r="CE110" s="92"/>
    </row>
    <row r="111" spans="1:85" s="61" customFormat="1" x14ac:dyDescent="0.2">
      <c r="A111" s="56"/>
      <c r="B111" s="110" t="s">
        <v>224</v>
      </c>
      <c r="C111" s="115"/>
      <c r="D111" s="116"/>
      <c r="E111" s="83"/>
      <c r="F111" s="83"/>
      <c r="G111" s="83"/>
      <c r="H111" s="83"/>
      <c r="I111" s="84"/>
      <c r="J111" s="85"/>
      <c r="K111" s="86"/>
      <c r="L111" s="86"/>
      <c r="M111" s="86"/>
      <c r="N111" s="86"/>
      <c r="O111" s="86"/>
      <c r="P111" s="86"/>
      <c r="Q111" s="87"/>
      <c r="R111" s="88"/>
      <c r="S111" s="89"/>
      <c r="T111" s="86"/>
      <c r="U111" s="86"/>
      <c r="V111" s="86"/>
      <c r="W111" s="86"/>
      <c r="X111" s="86"/>
      <c r="Y111" s="86"/>
      <c r="Z111" s="86"/>
      <c r="AA111" s="90"/>
      <c r="AB111" s="85"/>
      <c r="AC111" s="86"/>
      <c r="AD111" s="86"/>
      <c r="AE111" s="86"/>
      <c r="AF111" s="86"/>
      <c r="AG111" s="86"/>
      <c r="AH111" s="90"/>
      <c r="AI111" s="86"/>
      <c r="AJ111" s="86"/>
      <c r="AK111" s="86"/>
      <c r="AL111" s="86"/>
      <c r="AM111" s="90"/>
      <c r="AN111" s="91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90"/>
      <c r="BG111" s="85"/>
      <c r="BH111" s="86"/>
      <c r="BI111" s="86"/>
      <c r="BJ111" s="86"/>
      <c r="BK111" s="86"/>
      <c r="BL111" s="86"/>
      <c r="BM111" s="86"/>
      <c r="BN111" s="86"/>
      <c r="BO111" s="86"/>
      <c r="BP111" s="90"/>
      <c r="BQ111" s="85"/>
      <c r="BR111" s="86"/>
      <c r="BS111" s="86"/>
      <c r="BT111" s="86"/>
      <c r="BU111" s="86"/>
      <c r="BV111" s="86"/>
      <c r="BW111" s="90"/>
      <c r="BX111" s="85"/>
      <c r="BY111" s="86"/>
      <c r="BZ111" s="90"/>
      <c r="CA111" s="85"/>
      <c r="CB111" s="86"/>
      <c r="CC111" s="90"/>
      <c r="CD111" s="85"/>
      <c r="CE111" s="92"/>
      <c r="CF111" s="107"/>
      <c r="CG111" s="108"/>
    </row>
    <row r="112" spans="1:85" s="61" customFormat="1" ht="4.5" customHeight="1" x14ac:dyDescent="0.2">
      <c r="A112" s="17"/>
      <c r="B112" s="53"/>
      <c r="C112" s="54"/>
      <c r="D112" s="55"/>
      <c r="E112" s="94"/>
      <c r="F112" s="94"/>
      <c r="G112" s="94"/>
      <c r="H112" s="94"/>
      <c r="I112" s="95"/>
      <c r="J112" s="70"/>
      <c r="K112" s="96"/>
      <c r="L112" s="96"/>
      <c r="M112" s="96"/>
      <c r="N112" s="96"/>
      <c r="O112" s="96"/>
      <c r="P112" s="96"/>
      <c r="Q112" s="87"/>
      <c r="R112" s="73"/>
      <c r="S112" s="74"/>
      <c r="T112" s="97"/>
      <c r="U112" s="97"/>
      <c r="V112" s="97"/>
      <c r="W112" s="97"/>
      <c r="X112" s="97"/>
      <c r="Y112" s="97"/>
      <c r="Z112" s="97"/>
      <c r="AA112" s="98"/>
      <c r="AB112" s="99"/>
      <c r="AC112" s="97"/>
      <c r="AD112" s="97"/>
      <c r="AE112" s="97"/>
      <c r="AF112" s="97"/>
      <c r="AG112" s="97"/>
      <c r="AH112" s="98"/>
      <c r="AI112" s="97"/>
      <c r="AJ112" s="97"/>
      <c r="AK112" s="97"/>
      <c r="AL112" s="97"/>
      <c r="AM112" s="98"/>
      <c r="AN112" s="100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8"/>
      <c r="BG112" s="99"/>
      <c r="BH112" s="97"/>
      <c r="BI112" s="97"/>
      <c r="BJ112" s="97"/>
      <c r="BK112" s="97"/>
      <c r="BL112" s="97"/>
      <c r="BM112" s="97"/>
      <c r="BN112" s="97"/>
      <c r="BO112" s="97"/>
      <c r="BP112" s="98"/>
      <c r="BQ112" s="99"/>
      <c r="BR112" s="97"/>
      <c r="BS112" s="97"/>
      <c r="BT112" s="97"/>
      <c r="BU112" s="97"/>
      <c r="BV112" s="97"/>
      <c r="BW112" s="98"/>
      <c r="BX112" s="99"/>
      <c r="BY112" s="97"/>
      <c r="BZ112" s="98"/>
      <c r="CA112" s="99"/>
      <c r="CB112" s="97"/>
      <c r="CC112" s="98"/>
      <c r="CD112" s="99"/>
      <c r="CE112" s="92"/>
    </row>
    <row r="113" spans="1:85" x14ac:dyDescent="0.2">
      <c r="A113" s="56" t="s">
        <v>225</v>
      </c>
      <c r="B113" s="101" t="s">
        <v>226</v>
      </c>
      <c r="C113" s="102">
        <f t="shared" ref="C113:C125" si="440">VLOOKUP($A113,enroll1516,3,FALSE)</f>
        <v>3015.2599999999993</v>
      </c>
      <c r="D113" s="102">
        <f t="shared" ref="D113:D125" si="441">VLOOKUP($A113,enroll1516,4,FALSE)</f>
        <v>33994117.710000001</v>
      </c>
      <c r="E113" s="103">
        <f t="shared" ref="E113:E125" si="442">IF(ISNA(VLOOKUP($A113,program1516,2,FALSE))=TRUE,0,VLOOKUP($A113,program1516,2,FALSE))</f>
        <v>15951497.669999992</v>
      </c>
      <c r="F113" s="103">
        <f t="shared" ref="F113:F125" si="443">IF(ISNA(VLOOKUP($A113,program1516,3,FALSE))=TRUE,0,VLOOKUP($A113,program1516,3,FALSE))</f>
        <v>188045.69</v>
      </c>
      <c r="G113" s="103">
        <f t="shared" ref="G113:G125" si="444">IF(ISNA(VLOOKUP($A113,program1516,4,FALSE))=TRUE,0,VLOOKUP($A113,program1516,4,FALSE))</f>
        <v>43416.54</v>
      </c>
      <c r="H113" s="103">
        <f>SUM(E113:G113)</f>
        <v>16182959.899999991</v>
      </c>
      <c r="I113" s="90">
        <f t="shared" ref="I113:I125" si="445">H113/D113</f>
        <v>0.47605176984015307</v>
      </c>
      <c r="J113" s="85">
        <f t="shared" ref="J113:J125" si="446">H113/C113</f>
        <v>5367.0197263254231</v>
      </c>
      <c r="K113" s="103">
        <f t="shared" ref="K113:K125" si="447">IF(ISNA(VLOOKUP($A113,program1516,5,FALSE))=TRUE,0,VLOOKUP($A113,program1516,5,FALSE))</f>
        <v>0</v>
      </c>
      <c r="L113" s="103">
        <f t="shared" ref="L113:L125" si="448">IF(ISNA(VLOOKUP($A113,program1516,6,FALSE))=TRUE,0,VLOOKUP($A113,program1516,6,FALSE))</f>
        <v>0</v>
      </c>
      <c r="M113" s="103">
        <f t="shared" ref="M113:M125" si="449">IF(ISNA(VLOOKUP($A113,program1516,7,FALSE))=TRUE,0,VLOOKUP($A113,program1516,7,FALSE))</f>
        <v>0</v>
      </c>
      <c r="N113" s="103">
        <f t="shared" ref="N113:N125" si="450">IF(ISNA(VLOOKUP($A113,program1516,8,FALSE))=TRUE,0,VLOOKUP($A113,program1516,8,FALSE))</f>
        <v>0</v>
      </c>
      <c r="O113" s="103">
        <f t="shared" ref="O113:O125" si="451">IF(ISNA(VLOOKUP($A113,program1516,9,FALSE))=TRUE,0,VLOOKUP($A113,program1516,9,FALSE))</f>
        <v>0</v>
      </c>
      <c r="P113" s="103">
        <f t="shared" ref="P113:P125" si="452">IF(ISNA(VLOOKUP($A113,program1516,10,FALSE))=TRUE,0,VLOOKUP($A113,program1516,10,FALSE))</f>
        <v>0</v>
      </c>
      <c r="Q113" s="103"/>
      <c r="R113" s="88">
        <f t="shared" ref="R113:R125" si="453">Q113/D113</f>
        <v>0</v>
      </c>
      <c r="S113" s="89">
        <f t="shared" ref="S113:S125" si="454">Q113/C113</f>
        <v>0</v>
      </c>
      <c r="T113" s="104">
        <f t="shared" ref="T113:T125" si="455">VLOOKUP($A113,program1516,11,FALSE)</f>
        <v>4717159.6500000013</v>
      </c>
      <c r="U113" s="104">
        <f t="shared" ref="U113:U125" si="456">VLOOKUP($A113,program1516,12,FALSE)</f>
        <v>0</v>
      </c>
      <c r="V113" s="104">
        <f t="shared" ref="V113:V125" si="457">VLOOKUP($A113,program1516,13,FALSE)</f>
        <v>646081.04999999993</v>
      </c>
      <c r="W113" s="103">
        <f t="shared" ref="W113:W125" si="458">VLOOKUP($A113,program1516,14,FALSE)</f>
        <v>0</v>
      </c>
      <c r="X113" s="103">
        <f t="shared" ref="X113:X125" si="459">VLOOKUP($A113,program1516,15,FALSE)</f>
        <v>0</v>
      </c>
      <c r="Y113" s="103">
        <f t="shared" ref="Y113:Y125" si="460">VLOOKUP($A113,program1516,16,FALSE)</f>
        <v>0</v>
      </c>
      <c r="Z113" s="105">
        <f t="shared" ref="Z113:Z125" si="461">SUM(T113:Y113)</f>
        <v>5363240.7000000011</v>
      </c>
      <c r="AA113" s="90">
        <f t="shared" ref="AA113:AA125" si="462">Z113/D113</f>
        <v>0.15776966902783607</v>
      </c>
      <c r="AB113" s="85">
        <f t="shared" ref="AB113:AB125" si="463">Z113/C113</f>
        <v>1778.699249815937</v>
      </c>
      <c r="AC113" s="104">
        <f t="shared" ref="AC113:AC125" si="464">VLOOKUP($A113,program1516,17,FALSE)</f>
        <v>1086911.08</v>
      </c>
      <c r="AD113" s="104">
        <f t="shared" ref="AD113:AD125" si="465">VLOOKUP($A113,program1516,18,FALSE)</f>
        <v>0</v>
      </c>
      <c r="AE113" s="104">
        <f t="shared" ref="AE113:AE125" si="466">VLOOKUP($A113,program1516,19,FALSE)</f>
        <v>64974.520000000004</v>
      </c>
      <c r="AF113" s="104">
        <f t="shared" ref="AF113:AF125" si="467">VLOOKUP($A113,program1516,20,FALSE)</f>
        <v>0</v>
      </c>
      <c r="AG113" s="86">
        <f t="shared" ref="AG113:AG125" si="468">SUM(AC113:AF113)</f>
        <v>1151885.6000000001</v>
      </c>
      <c r="AH113" s="90">
        <f t="shared" ref="AH113:AH125" si="469">AG113/D113</f>
        <v>3.3884850603466361E-2</v>
      </c>
      <c r="AI113" s="86">
        <f t="shared" ref="AI113:AI125" si="470">AG113/C113</f>
        <v>382.01866505707648</v>
      </c>
      <c r="AJ113" s="104">
        <f t="shared" ref="AJ113:AJ125" si="471">VLOOKUP($A113,program1516,21,FALSE)</f>
        <v>0</v>
      </c>
      <c r="AK113" s="104">
        <f t="shared" ref="AK113:AK125" si="472">VLOOKUP($A113,program1516,22,FALSE)</f>
        <v>0</v>
      </c>
      <c r="AL113" s="86">
        <f t="shared" ref="AL113:AL125" si="473">SUM(AJ113:AK113)</f>
        <v>0</v>
      </c>
      <c r="AM113" s="90">
        <f t="shared" ref="AM113:AM125" si="474">AL113/D113</f>
        <v>0</v>
      </c>
      <c r="AN113" s="91">
        <f t="shared" ref="AN113:AN125" si="475">AL113/C113</f>
        <v>0</v>
      </c>
      <c r="AO113" s="104">
        <f t="shared" ref="AO113:AO125" si="476">VLOOKUP($A113,program1516,23,FALSE)</f>
        <v>515029.52999999997</v>
      </c>
      <c r="AP113" s="104">
        <f t="shared" ref="AP113:AP125" si="477">VLOOKUP($A113,program1516,24,FALSE)</f>
        <v>138181.15</v>
      </c>
      <c r="AQ113" s="104">
        <f t="shared" ref="AQ113:AQ125" si="478">VLOOKUP($A113,program1516,25,FALSE)</f>
        <v>0</v>
      </c>
      <c r="AR113" s="104">
        <f t="shared" ref="AR113:AR125" si="479">VLOOKUP($A113,program1516,26,FALSE)</f>
        <v>0</v>
      </c>
      <c r="AS113" s="104">
        <f t="shared" ref="AS113:AS125" si="480">VLOOKUP($A113,program1516,27,FALSE)</f>
        <v>701761.43</v>
      </c>
      <c r="AT113" s="104">
        <f t="shared" ref="AT113:AT125" si="481">VLOOKUP($A113,program1516,28,FALSE)</f>
        <v>2352131.9700000002</v>
      </c>
      <c r="AU113" s="104">
        <f t="shared" ref="AU113:AU125" si="482">VLOOKUP($A113,program1516,29,FALSE)</f>
        <v>298749.49</v>
      </c>
      <c r="AV113" s="104">
        <f t="shared" ref="AV113:AV125" si="483">VLOOKUP($A113,program1516,30,FALSE)</f>
        <v>142263.47999999998</v>
      </c>
      <c r="AW113" s="104">
        <f t="shared" ref="AW113:AW125" si="484">VLOOKUP($A113,program1516,31,FALSE)</f>
        <v>1413.53</v>
      </c>
      <c r="AX113" s="104">
        <f t="shared" ref="AX113:AX125" si="485">VLOOKUP($A113,program1516,32,FALSE)</f>
        <v>0</v>
      </c>
      <c r="AY113" s="104">
        <f t="shared" ref="AY113:AY125" si="486">VLOOKUP($A113,program1516,33,FALSE)</f>
        <v>0</v>
      </c>
      <c r="AZ113" s="104">
        <f t="shared" ref="AZ113:AZ125" si="487">VLOOKUP($A113,program1516,34,FALSE)</f>
        <v>12011.55</v>
      </c>
      <c r="BA113" s="104">
        <f t="shared" ref="BA113:BA125" si="488">VLOOKUP($A113,program1516,35,FALSE)</f>
        <v>114757.58</v>
      </c>
      <c r="BB113" s="104">
        <f t="shared" ref="BB113:BB125" si="489">VLOOKUP($A113,program1516,36,FALSE)</f>
        <v>0</v>
      </c>
      <c r="BC113" s="104">
        <f t="shared" ref="BC113:BC125" si="490">VLOOKUP($A113,program1516,37,FALSE)</f>
        <v>0</v>
      </c>
      <c r="BD113" s="104">
        <f t="shared" ref="BD113:BD125" si="491">VLOOKUP($A113,program1516,38,FALSE)</f>
        <v>264191.12</v>
      </c>
      <c r="BE113" s="86">
        <f t="shared" ref="BE113:BE125" si="492">SUM(AO113:BD113)</f>
        <v>4540490.83</v>
      </c>
      <c r="BF113" s="90">
        <f t="shared" ref="BF113:BF125" si="493">BE113/D113</f>
        <v>0.13356695616384037</v>
      </c>
      <c r="BG113" s="85">
        <f t="shared" ref="BG113:BG125" si="494">BE113/C113</f>
        <v>1505.8372511823197</v>
      </c>
      <c r="BH113" s="104">
        <f t="shared" ref="BH113:BH125" si="495">VLOOKUP($A113,program1516,39,FALSE)</f>
        <v>0</v>
      </c>
      <c r="BI113" s="104">
        <f t="shared" ref="BI113:BI125" si="496">VLOOKUP($A113,program1516,40,FALSE)</f>
        <v>0</v>
      </c>
      <c r="BJ113" s="104">
        <f t="shared" ref="BJ113:BJ125" si="497">VLOOKUP($A113,program1516,41,FALSE)</f>
        <v>36449.450000000004</v>
      </c>
      <c r="BK113" s="104">
        <f t="shared" ref="BK113:BK125" si="498">VLOOKUP($A113,program1516,42,FALSE)</f>
        <v>0</v>
      </c>
      <c r="BL113" s="104">
        <f t="shared" ref="BL113:BL125" si="499">VLOOKUP($A113,program1516,43,FALSE)</f>
        <v>0</v>
      </c>
      <c r="BM113" s="104">
        <f t="shared" ref="BM113:BM125" si="500">VLOOKUP($A113,program1516,44,FALSE)</f>
        <v>0</v>
      </c>
      <c r="BN113" s="104">
        <f t="shared" ref="BN113:BN125" si="501">VLOOKUP($A113,program1516,45,FALSE)</f>
        <v>6948.54</v>
      </c>
      <c r="BO113" s="87">
        <f t="shared" ref="BO113:BO125" si="502">SUM(BH113:BN113)</f>
        <v>43397.990000000005</v>
      </c>
      <c r="BP113" s="90">
        <f t="shared" ref="BP113:BP125" si="503">BO113/D113</f>
        <v>1.276632338871783E-3</v>
      </c>
      <c r="BQ113" s="85">
        <f t="shared" ref="BQ113:BQ125" si="504">BO113/C113</f>
        <v>14.392785365109482</v>
      </c>
      <c r="BR113" s="104">
        <f t="shared" ref="BR113:BR125" si="505">VLOOKUP($A113,program1516,46,FALSE)</f>
        <v>0</v>
      </c>
      <c r="BS113" s="104">
        <f t="shared" ref="BS113:BS125" si="506">VLOOKUP($A113,program1516,47,FALSE)</f>
        <v>0</v>
      </c>
      <c r="BT113" s="104">
        <f t="shared" ref="BT113:BT125" si="507">VLOOKUP($A113,program1516,48,FALSE)</f>
        <v>0</v>
      </c>
      <c r="BU113" s="104">
        <f t="shared" ref="BU113:BU125" si="508">VLOOKUP($A113,program1516,49,FALSE)</f>
        <v>952.33999999999992</v>
      </c>
      <c r="BV113" s="87">
        <f t="shared" ref="BV113:BV125" si="509">SUM(BR113:BU113)</f>
        <v>952.33999999999992</v>
      </c>
      <c r="BW113" s="90">
        <f t="shared" ref="BW113:BW125" si="510">BV113/D113</f>
        <v>2.8014846807447849E-5</v>
      </c>
      <c r="BX113" s="85">
        <f t="shared" ref="BX113:BX125" si="511">BV113/C113</f>
        <v>0.31584009339161467</v>
      </c>
      <c r="BY113" s="104">
        <v>4819659.6799999988</v>
      </c>
      <c r="BZ113" s="90">
        <v>0.14177922548589064</v>
      </c>
      <c r="CA113" s="85">
        <v>1598.4225837904526</v>
      </c>
      <c r="CB113" s="104">
        <v>997626.71000000008</v>
      </c>
      <c r="CC113" s="90">
        <f t="shared" ref="CC113:CC125" si="512">CB113/D113</f>
        <v>2.9347039346943535E-2</v>
      </c>
      <c r="CD113" s="85">
        <f t="shared" ref="CD113:CD125" si="513">CB113/C113</f>
        <v>330.85926586762014</v>
      </c>
      <c r="CE113" s="106">
        <f t="shared" ref="CE113:CE125" si="514">VLOOKUP($A113,program1516,52,FALSE)</f>
        <v>893903.96</v>
      </c>
      <c r="CF113" s="107">
        <f t="shared" ref="CF113:CF125" si="515">CE113/D113</f>
        <v>2.6295842346190427E-2</v>
      </c>
      <c r="CG113" s="108">
        <f t="shared" ref="CG113:CG125" si="516">CE113/C113</f>
        <v>296.45999349973141</v>
      </c>
    </row>
    <row r="114" spans="1:85" x14ac:dyDescent="0.2">
      <c r="A114" s="56" t="s">
        <v>227</v>
      </c>
      <c r="B114" s="101" t="s">
        <v>228</v>
      </c>
      <c r="C114" s="102">
        <f t="shared" si="440"/>
        <v>3092.01</v>
      </c>
      <c r="D114" s="102">
        <f t="shared" si="441"/>
        <v>33087403.489999998</v>
      </c>
      <c r="E114" s="103">
        <f t="shared" si="442"/>
        <v>18611451.039999992</v>
      </c>
      <c r="F114" s="103">
        <f t="shared" si="443"/>
        <v>0</v>
      </c>
      <c r="G114" s="103">
        <f t="shared" si="444"/>
        <v>0</v>
      </c>
      <c r="H114" s="103">
        <f t="shared" ref="H114:H125" si="517">SUM(E114:G114)</f>
        <v>18611451.039999992</v>
      </c>
      <c r="I114" s="90">
        <f t="shared" si="445"/>
        <v>0.56249354971673515</v>
      </c>
      <c r="J114" s="85">
        <f t="shared" si="446"/>
        <v>6019.2079068308285</v>
      </c>
      <c r="K114" s="103">
        <f t="shared" si="447"/>
        <v>0</v>
      </c>
      <c r="L114" s="103">
        <f t="shared" si="448"/>
        <v>0</v>
      </c>
      <c r="M114" s="103">
        <f t="shared" si="449"/>
        <v>0</v>
      </c>
      <c r="N114" s="103">
        <f t="shared" si="450"/>
        <v>0</v>
      </c>
      <c r="O114" s="103">
        <f t="shared" si="451"/>
        <v>0</v>
      </c>
      <c r="P114" s="103">
        <f t="shared" si="452"/>
        <v>0</v>
      </c>
      <c r="Q114" s="103"/>
      <c r="R114" s="88">
        <f t="shared" si="453"/>
        <v>0</v>
      </c>
      <c r="S114" s="89">
        <f t="shared" si="454"/>
        <v>0</v>
      </c>
      <c r="T114" s="104">
        <f t="shared" si="455"/>
        <v>3149933.4000000004</v>
      </c>
      <c r="U114" s="104">
        <f t="shared" si="456"/>
        <v>140588.16999999998</v>
      </c>
      <c r="V114" s="104">
        <f t="shared" si="457"/>
        <v>532683.79</v>
      </c>
      <c r="W114" s="103">
        <f t="shared" si="458"/>
        <v>0</v>
      </c>
      <c r="X114" s="103">
        <f t="shared" si="459"/>
        <v>0</v>
      </c>
      <c r="Y114" s="103">
        <f t="shared" si="460"/>
        <v>46138.49</v>
      </c>
      <c r="Z114" s="105">
        <f t="shared" si="461"/>
        <v>3869343.8500000006</v>
      </c>
      <c r="AA114" s="90">
        <f t="shared" si="462"/>
        <v>0.11694310951808086</v>
      </c>
      <c r="AB114" s="85">
        <f t="shared" si="463"/>
        <v>1251.40082017846</v>
      </c>
      <c r="AC114" s="104">
        <f t="shared" si="464"/>
        <v>1178053.01</v>
      </c>
      <c r="AD114" s="104">
        <f t="shared" si="465"/>
        <v>254293.32</v>
      </c>
      <c r="AE114" s="104">
        <f t="shared" si="466"/>
        <v>16673</v>
      </c>
      <c r="AF114" s="104">
        <f t="shared" si="467"/>
        <v>0</v>
      </c>
      <c r="AG114" s="86">
        <f t="shared" si="468"/>
        <v>1449019.33</v>
      </c>
      <c r="AH114" s="90">
        <f t="shared" si="469"/>
        <v>4.3793685123643414E-2</v>
      </c>
      <c r="AI114" s="86">
        <f t="shared" si="470"/>
        <v>468.63345526049397</v>
      </c>
      <c r="AJ114" s="104">
        <f t="shared" si="471"/>
        <v>0</v>
      </c>
      <c r="AK114" s="104">
        <f t="shared" si="472"/>
        <v>0</v>
      </c>
      <c r="AL114" s="86">
        <f t="shared" si="473"/>
        <v>0</v>
      </c>
      <c r="AM114" s="90">
        <f t="shared" si="474"/>
        <v>0</v>
      </c>
      <c r="AN114" s="91">
        <f t="shared" si="475"/>
        <v>0</v>
      </c>
      <c r="AO114" s="104">
        <f t="shared" si="476"/>
        <v>352311.37</v>
      </c>
      <c r="AP114" s="104">
        <f t="shared" si="477"/>
        <v>65649</v>
      </c>
      <c r="AQ114" s="104">
        <f t="shared" si="478"/>
        <v>0</v>
      </c>
      <c r="AR114" s="104">
        <f t="shared" si="479"/>
        <v>0</v>
      </c>
      <c r="AS114" s="104">
        <f t="shared" si="480"/>
        <v>330724.53000000003</v>
      </c>
      <c r="AT114" s="104">
        <f t="shared" si="481"/>
        <v>0</v>
      </c>
      <c r="AU114" s="104">
        <f t="shared" si="482"/>
        <v>0</v>
      </c>
      <c r="AV114" s="104">
        <f t="shared" si="483"/>
        <v>134581.88</v>
      </c>
      <c r="AW114" s="104">
        <f t="shared" si="484"/>
        <v>0</v>
      </c>
      <c r="AX114" s="104">
        <f t="shared" si="485"/>
        <v>8000</v>
      </c>
      <c r="AY114" s="104">
        <f t="shared" si="486"/>
        <v>304690.87000000005</v>
      </c>
      <c r="AZ114" s="104">
        <f t="shared" si="487"/>
        <v>20049.97</v>
      </c>
      <c r="BA114" s="104">
        <f t="shared" si="488"/>
        <v>121583.65</v>
      </c>
      <c r="BB114" s="104">
        <f t="shared" si="489"/>
        <v>0</v>
      </c>
      <c r="BC114" s="104">
        <f t="shared" si="490"/>
        <v>0</v>
      </c>
      <c r="BD114" s="104">
        <f t="shared" si="491"/>
        <v>0</v>
      </c>
      <c r="BE114" s="86">
        <f t="shared" si="492"/>
        <v>1337591.27</v>
      </c>
      <c r="BF114" s="90">
        <f t="shared" si="493"/>
        <v>4.0425996872322123E-2</v>
      </c>
      <c r="BG114" s="85">
        <f t="shared" si="494"/>
        <v>432.59603623532911</v>
      </c>
      <c r="BH114" s="104">
        <f t="shared" si="495"/>
        <v>0</v>
      </c>
      <c r="BI114" s="104">
        <f t="shared" si="496"/>
        <v>0</v>
      </c>
      <c r="BJ114" s="104">
        <f t="shared" si="497"/>
        <v>42041.039999999994</v>
      </c>
      <c r="BK114" s="104">
        <f t="shared" si="498"/>
        <v>0</v>
      </c>
      <c r="BL114" s="104">
        <f t="shared" si="499"/>
        <v>0</v>
      </c>
      <c r="BM114" s="104">
        <f t="shared" si="500"/>
        <v>0</v>
      </c>
      <c r="BN114" s="104">
        <f t="shared" si="501"/>
        <v>105826.33</v>
      </c>
      <c r="BO114" s="87">
        <f t="shared" si="502"/>
        <v>147867.37</v>
      </c>
      <c r="BP114" s="90">
        <f t="shared" si="503"/>
        <v>4.4689928614280641E-3</v>
      </c>
      <c r="BQ114" s="85">
        <f t="shared" si="504"/>
        <v>47.822410018078848</v>
      </c>
      <c r="BR114" s="104">
        <f t="shared" si="505"/>
        <v>0</v>
      </c>
      <c r="BS114" s="104">
        <f t="shared" si="506"/>
        <v>0</v>
      </c>
      <c r="BT114" s="104">
        <f t="shared" si="507"/>
        <v>0</v>
      </c>
      <c r="BU114" s="104">
        <f t="shared" si="508"/>
        <v>0</v>
      </c>
      <c r="BV114" s="87">
        <f t="shared" si="509"/>
        <v>0</v>
      </c>
      <c r="BW114" s="90">
        <f t="shared" si="510"/>
        <v>0</v>
      </c>
      <c r="BX114" s="85">
        <f t="shared" si="511"/>
        <v>0</v>
      </c>
      <c r="BY114" s="104">
        <v>5550113.0199999996</v>
      </c>
      <c r="BZ114" s="90">
        <v>0.16774096588381163</v>
      </c>
      <c r="CA114" s="85">
        <v>1794.9854689991298</v>
      </c>
      <c r="CB114" s="104">
        <v>975556.18</v>
      </c>
      <c r="CC114" s="90">
        <f t="shared" si="512"/>
        <v>2.9484216865032709E-2</v>
      </c>
      <c r="CD114" s="85">
        <f t="shared" si="513"/>
        <v>315.50874026927465</v>
      </c>
      <c r="CE114" s="106">
        <f t="shared" si="514"/>
        <v>1146461.43</v>
      </c>
      <c r="CF114" s="107">
        <f t="shared" si="515"/>
        <v>3.4649483158945817E-2</v>
      </c>
      <c r="CG114" s="108">
        <f t="shared" si="516"/>
        <v>370.78192826025787</v>
      </c>
    </row>
    <row r="115" spans="1:85" x14ac:dyDescent="0.2">
      <c r="A115" s="117" t="s">
        <v>229</v>
      </c>
      <c r="B115" s="101" t="s">
        <v>230</v>
      </c>
      <c r="C115" s="102">
        <f t="shared" si="440"/>
        <v>2958.9199999999996</v>
      </c>
      <c r="D115" s="102">
        <f t="shared" si="441"/>
        <v>27847119.649999999</v>
      </c>
      <c r="E115" s="103">
        <f t="shared" si="442"/>
        <v>7646869.1200000001</v>
      </c>
      <c r="F115" s="103">
        <f t="shared" si="443"/>
        <v>10585548.430000002</v>
      </c>
      <c r="G115" s="103">
        <f t="shared" si="444"/>
        <v>0</v>
      </c>
      <c r="H115" s="103">
        <f t="shared" si="517"/>
        <v>18232417.550000001</v>
      </c>
      <c r="I115" s="90">
        <f t="shared" si="445"/>
        <v>0.65473261792086279</v>
      </c>
      <c r="J115" s="85">
        <f t="shared" si="446"/>
        <v>6161.8487657658889</v>
      </c>
      <c r="K115" s="103">
        <f t="shared" si="447"/>
        <v>0</v>
      </c>
      <c r="L115" s="103">
        <f t="shared" si="448"/>
        <v>0</v>
      </c>
      <c r="M115" s="103">
        <f t="shared" si="449"/>
        <v>0</v>
      </c>
      <c r="N115" s="103">
        <f t="shared" si="450"/>
        <v>0</v>
      </c>
      <c r="O115" s="103">
        <f t="shared" si="451"/>
        <v>0</v>
      </c>
      <c r="P115" s="103">
        <f t="shared" si="452"/>
        <v>0</v>
      </c>
      <c r="Q115" s="103"/>
      <c r="R115" s="88">
        <f t="shared" si="453"/>
        <v>0</v>
      </c>
      <c r="S115" s="89">
        <f t="shared" si="454"/>
        <v>0</v>
      </c>
      <c r="T115" s="104">
        <f t="shared" si="455"/>
        <v>2885162.1099999994</v>
      </c>
      <c r="U115" s="104">
        <f t="shared" si="456"/>
        <v>28710.14</v>
      </c>
      <c r="V115" s="104">
        <f t="shared" si="457"/>
        <v>506129.39999999997</v>
      </c>
      <c r="W115" s="103">
        <f t="shared" si="458"/>
        <v>0</v>
      </c>
      <c r="X115" s="103">
        <f t="shared" si="459"/>
        <v>0</v>
      </c>
      <c r="Y115" s="103">
        <f t="shared" si="460"/>
        <v>0</v>
      </c>
      <c r="Z115" s="105">
        <f t="shared" si="461"/>
        <v>3420001.6499999994</v>
      </c>
      <c r="AA115" s="90">
        <f t="shared" si="462"/>
        <v>0.12281347920304568</v>
      </c>
      <c r="AB115" s="85">
        <f t="shared" si="463"/>
        <v>1155.8276837494761</v>
      </c>
      <c r="AC115" s="104">
        <f t="shared" si="464"/>
        <v>284836.98000000004</v>
      </c>
      <c r="AD115" s="104">
        <f t="shared" si="465"/>
        <v>103285.14</v>
      </c>
      <c r="AE115" s="104">
        <f t="shared" si="466"/>
        <v>8758</v>
      </c>
      <c r="AF115" s="104">
        <f t="shared" si="467"/>
        <v>0</v>
      </c>
      <c r="AG115" s="86">
        <f t="shared" si="468"/>
        <v>396880.12000000005</v>
      </c>
      <c r="AH115" s="90">
        <f t="shared" si="469"/>
        <v>1.4252106680627563E-2</v>
      </c>
      <c r="AI115" s="86">
        <f t="shared" si="470"/>
        <v>134.13006096819115</v>
      </c>
      <c r="AJ115" s="104">
        <f t="shared" si="471"/>
        <v>10677.820000000002</v>
      </c>
      <c r="AK115" s="104">
        <f t="shared" si="472"/>
        <v>0</v>
      </c>
      <c r="AL115" s="86">
        <f t="shared" si="473"/>
        <v>10677.820000000002</v>
      </c>
      <c r="AM115" s="90">
        <f t="shared" si="474"/>
        <v>3.8344432509378049E-4</v>
      </c>
      <c r="AN115" s="91">
        <f t="shared" si="475"/>
        <v>3.6086883051924361</v>
      </c>
      <c r="AO115" s="104">
        <f t="shared" si="476"/>
        <v>402964.58999999991</v>
      </c>
      <c r="AP115" s="104">
        <f t="shared" si="477"/>
        <v>85674.71</v>
      </c>
      <c r="AQ115" s="104">
        <f t="shared" si="478"/>
        <v>24420</v>
      </c>
      <c r="AR115" s="104">
        <f t="shared" si="479"/>
        <v>0</v>
      </c>
      <c r="AS115" s="104">
        <f t="shared" si="480"/>
        <v>642184.30000000005</v>
      </c>
      <c r="AT115" s="104">
        <f t="shared" si="481"/>
        <v>0</v>
      </c>
      <c r="AU115" s="104">
        <f t="shared" si="482"/>
        <v>0</v>
      </c>
      <c r="AV115" s="104">
        <f t="shared" si="483"/>
        <v>123286.66000000002</v>
      </c>
      <c r="AW115" s="104">
        <f t="shared" si="484"/>
        <v>0</v>
      </c>
      <c r="AX115" s="104">
        <f t="shared" si="485"/>
        <v>0</v>
      </c>
      <c r="AY115" s="104">
        <f t="shared" si="486"/>
        <v>0</v>
      </c>
      <c r="AZ115" s="104">
        <f t="shared" si="487"/>
        <v>11908.480000000001</v>
      </c>
      <c r="BA115" s="104">
        <f t="shared" si="488"/>
        <v>106870.71</v>
      </c>
      <c r="BB115" s="104">
        <f t="shared" si="489"/>
        <v>0</v>
      </c>
      <c r="BC115" s="104">
        <f t="shared" si="490"/>
        <v>40787.039999999994</v>
      </c>
      <c r="BD115" s="104">
        <f t="shared" si="491"/>
        <v>300969</v>
      </c>
      <c r="BE115" s="86">
        <f t="shared" si="492"/>
        <v>1739065.49</v>
      </c>
      <c r="BF115" s="90">
        <f t="shared" si="493"/>
        <v>6.2450462089352933E-2</v>
      </c>
      <c r="BG115" s="85">
        <f t="shared" si="494"/>
        <v>587.73656942397906</v>
      </c>
      <c r="BH115" s="104">
        <f t="shared" si="495"/>
        <v>0</v>
      </c>
      <c r="BI115" s="104">
        <f t="shared" si="496"/>
        <v>0</v>
      </c>
      <c r="BJ115" s="104">
        <f t="shared" si="497"/>
        <v>25175.86</v>
      </c>
      <c r="BK115" s="104">
        <f t="shared" si="498"/>
        <v>0</v>
      </c>
      <c r="BL115" s="104">
        <f t="shared" si="499"/>
        <v>0</v>
      </c>
      <c r="BM115" s="104">
        <f t="shared" si="500"/>
        <v>0</v>
      </c>
      <c r="BN115" s="104">
        <f t="shared" si="501"/>
        <v>224137.22999999998</v>
      </c>
      <c r="BO115" s="87">
        <f t="shared" si="502"/>
        <v>249313.08999999997</v>
      </c>
      <c r="BP115" s="90">
        <f t="shared" si="503"/>
        <v>8.9529219945733238E-3</v>
      </c>
      <c r="BQ115" s="85">
        <f t="shared" si="504"/>
        <v>84.258138104443518</v>
      </c>
      <c r="BR115" s="104">
        <f t="shared" si="505"/>
        <v>0</v>
      </c>
      <c r="BS115" s="104">
        <f t="shared" si="506"/>
        <v>0</v>
      </c>
      <c r="BT115" s="104">
        <f t="shared" si="507"/>
        <v>0</v>
      </c>
      <c r="BU115" s="104">
        <f t="shared" si="508"/>
        <v>71437.710000000006</v>
      </c>
      <c r="BV115" s="87">
        <f t="shared" si="509"/>
        <v>71437.710000000006</v>
      </c>
      <c r="BW115" s="90">
        <f t="shared" si="510"/>
        <v>2.5653536487031258E-3</v>
      </c>
      <c r="BX115" s="85">
        <f t="shared" si="511"/>
        <v>24.143170481121494</v>
      </c>
      <c r="BY115" s="104">
        <v>2563363.34</v>
      </c>
      <c r="BZ115" s="90">
        <v>9.2051291918803527E-2</v>
      </c>
      <c r="CA115" s="85">
        <v>866.31721709272313</v>
      </c>
      <c r="CB115" s="104">
        <v>620916.97</v>
      </c>
      <c r="CC115" s="90">
        <f t="shared" si="512"/>
        <v>2.2297349880492937E-2</v>
      </c>
      <c r="CD115" s="85">
        <f t="shared" si="513"/>
        <v>209.84581198545416</v>
      </c>
      <c r="CE115" s="106">
        <f t="shared" si="514"/>
        <v>543045.90999999992</v>
      </c>
      <c r="CF115" s="107">
        <f t="shared" si="515"/>
        <v>1.9500972338444344E-2</v>
      </c>
      <c r="CG115" s="108">
        <f t="shared" si="516"/>
        <v>183.52841915293416</v>
      </c>
    </row>
    <row r="116" spans="1:85" x14ac:dyDescent="0.2">
      <c r="A116" s="56" t="s">
        <v>231</v>
      </c>
      <c r="B116" s="101" t="s">
        <v>232</v>
      </c>
      <c r="C116" s="102">
        <f t="shared" si="440"/>
        <v>2904.1099999999997</v>
      </c>
      <c r="D116" s="102">
        <f t="shared" si="441"/>
        <v>32933369.789999999</v>
      </c>
      <c r="E116" s="103">
        <f t="shared" si="442"/>
        <v>17672678.160000004</v>
      </c>
      <c r="F116" s="103">
        <f t="shared" si="443"/>
        <v>0</v>
      </c>
      <c r="G116" s="103">
        <f t="shared" si="444"/>
        <v>0</v>
      </c>
      <c r="H116" s="103">
        <f t="shared" si="517"/>
        <v>17672678.160000004</v>
      </c>
      <c r="I116" s="90">
        <f t="shared" si="445"/>
        <v>0.53661918815748388</v>
      </c>
      <c r="J116" s="85">
        <f t="shared" si="446"/>
        <v>6085.4024675373885</v>
      </c>
      <c r="K116" s="103">
        <f t="shared" si="447"/>
        <v>0</v>
      </c>
      <c r="L116" s="103">
        <f t="shared" si="448"/>
        <v>0</v>
      </c>
      <c r="M116" s="103">
        <f t="shared" si="449"/>
        <v>0</v>
      </c>
      <c r="N116" s="103">
        <f t="shared" si="450"/>
        <v>0</v>
      </c>
      <c r="O116" s="103">
        <f t="shared" si="451"/>
        <v>0</v>
      </c>
      <c r="P116" s="103">
        <f t="shared" si="452"/>
        <v>0</v>
      </c>
      <c r="Q116" s="103"/>
      <c r="R116" s="88">
        <f t="shared" si="453"/>
        <v>0</v>
      </c>
      <c r="S116" s="89">
        <f t="shared" si="454"/>
        <v>0</v>
      </c>
      <c r="T116" s="104">
        <f t="shared" si="455"/>
        <v>2435497.3899999997</v>
      </c>
      <c r="U116" s="104">
        <f t="shared" si="456"/>
        <v>34602.949999999997</v>
      </c>
      <c r="V116" s="104">
        <f t="shared" si="457"/>
        <v>483538.06</v>
      </c>
      <c r="W116" s="103">
        <f t="shared" si="458"/>
        <v>0</v>
      </c>
      <c r="X116" s="103">
        <f t="shared" si="459"/>
        <v>0</v>
      </c>
      <c r="Y116" s="103">
        <f t="shared" si="460"/>
        <v>0</v>
      </c>
      <c r="Z116" s="105">
        <f t="shared" si="461"/>
        <v>2953638.4</v>
      </c>
      <c r="AA116" s="90">
        <f t="shared" si="462"/>
        <v>8.9685277238069114E-2</v>
      </c>
      <c r="AB116" s="85">
        <f t="shared" si="463"/>
        <v>1017.0545881526527</v>
      </c>
      <c r="AC116" s="104">
        <f t="shared" si="464"/>
        <v>1361496.0999999999</v>
      </c>
      <c r="AD116" s="104">
        <f t="shared" si="465"/>
        <v>218867.03</v>
      </c>
      <c r="AE116" s="104">
        <f t="shared" si="466"/>
        <v>28354.390000000003</v>
      </c>
      <c r="AF116" s="104">
        <f t="shared" si="467"/>
        <v>0</v>
      </c>
      <c r="AG116" s="86">
        <f t="shared" si="468"/>
        <v>1608717.5199999998</v>
      </c>
      <c r="AH116" s="90">
        <f t="shared" si="469"/>
        <v>4.8847643902157754E-2</v>
      </c>
      <c r="AI116" s="86">
        <f t="shared" si="470"/>
        <v>553.94510538512657</v>
      </c>
      <c r="AJ116" s="104">
        <f t="shared" si="471"/>
        <v>0</v>
      </c>
      <c r="AK116" s="104">
        <f t="shared" si="472"/>
        <v>0</v>
      </c>
      <c r="AL116" s="86">
        <f t="shared" si="473"/>
        <v>0</v>
      </c>
      <c r="AM116" s="90">
        <f t="shared" si="474"/>
        <v>0</v>
      </c>
      <c r="AN116" s="91">
        <f t="shared" si="475"/>
        <v>0</v>
      </c>
      <c r="AO116" s="104">
        <f t="shared" si="476"/>
        <v>893849.00999999989</v>
      </c>
      <c r="AP116" s="104">
        <f t="shared" si="477"/>
        <v>170828.43</v>
      </c>
      <c r="AQ116" s="104">
        <f t="shared" si="478"/>
        <v>241768.98</v>
      </c>
      <c r="AR116" s="104">
        <f t="shared" si="479"/>
        <v>0</v>
      </c>
      <c r="AS116" s="104">
        <f t="shared" si="480"/>
        <v>862686.25000000012</v>
      </c>
      <c r="AT116" s="104">
        <f t="shared" si="481"/>
        <v>0</v>
      </c>
      <c r="AU116" s="104">
        <f t="shared" si="482"/>
        <v>0</v>
      </c>
      <c r="AV116" s="104">
        <f t="shared" si="483"/>
        <v>168346.22</v>
      </c>
      <c r="AW116" s="104">
        <f t="shared" si="484"/>
        <v>0</v>
      </c>
      <c r="AX116" s="104">
        <f t="shared" si="485"/>
        <v>0</v>
      </c>
      <c r="AY116" s="104">
        <f t="shared" si="486"/>
        <v>0</v>
      </c>
      <c r="AZ116" s="104">
        <f t="shared" si="487"/>
        <v>260766.53</v>
      </c>
      <c r="BA116" s="104">
        <f t="shared" si="488"/>
        <v>1043581.3899999999</v>
      </c>
      <c r="BB116" s="104">
        <f t="shared" si="489"/>
        <v>0</v>
      </c>
      <c r="BC116" s="104">
        <f t="shared" si="490"/>
        <v>0</v>
      </c>
      <c r="BD116" s="104">
        <f t="shared" si="491"/>
        <v>0</v>
      </c>
      <c r="BE116" s="86">
        <f t="shared" si="492"/>
        <v>3641826.8099999996</v>
      </c>
      <c r="BF116" s="90">
        <f t="shared" si="493"/>
        <v>0.11058166331663444</v>
      </c>
      <c r="BG116" s="85">
        <f t="shared" si="494"/>
        <v>1254.0250920247511</v>
      </c>
      <c r="BH116" s="104">
        <f t="shared" si="495"/>
        <v>0</v>
      </c>
      <c r="BI116" s="104">
        <f t="shared" si="496"/>
        <v>0</v>
      </c>
      <c r="BJ116" s="104">
        <f t="shared" si="497"/>
        <v>132494.49</v>
      </c>
      <c r="BK116" s="104">
        <f t="shared" si="498"/>
        <v>0</v>
      </c>
      <c r="BL116" s="104">
        <f t="shared" si="499"/>
        <v>0</v>
      </c>
      <c r="BM116" s="104">
        <f t="shared" si="500"/>
        <v>0</v>
      </c>
      <c r="BN116" s="104">
        <f t="shared" si="501"/>
        <v>3692.9700000000003</v>
      </c>
      <c r="BO116" s="87">
        <f t="shared" si="502"/>
        <v>136187.46</v>
      </c>
      <c r="BP116" s="90">
        <f t="shared" si="503"/>
        <v>4.1352421834874734E-3</v>
      </c>
      <c r="BQ116" s="85">
        <f t="shared" si="504"/>
        <v>46.894731948858691</v>
      </c>
      <c r="BR116" s="104">
        <f t="shared" si="505"/>
        <v>0</v>
      </c>
      <c r="BS116" s="104">
        <f t="shared" si="506"/>
        <v>0</v>
      </c>
      <c r="BT116" s="104">
        <f t="shared" si="507"/>
        <v>0</v>
      </c>
      <c r="BU116" s="104">
        <f t="shared" si="508"/>
        <v>0</v>
      </c>
      <c r="BV116" s="87">
        <f t="shared" si="509"/>
        <v>0</v>
      </c>
      <c r="BW116" s="90">
        <f t="shared" si="510"/>
        <v>0</v>
      </c>
      <c r="BX116" s="85">
        <f t="shared" si="511"/>
        <v>0</v>
      </c>
      <c r="BY116" s="104">
        <v>4216538.83</v>
      </c>
      <c r="BZ116" s="90">
        <v>0.1280324138369929</v>
      </c>
      <c r="CA116" s="85">
        <v>1451.921184114927</v>
      </c>
      <c r="CB116" s="104">
        <v>1557622.95</v>
      </c>
      <c r="CC116" s="90">
        <f t="shared" si="512"/>
        <v>4.7296191064935052E-2</v>
      </c>
      <c r="CD116" s="85">
        <f t="shared" si="513"/>
        <v>536.35122292199685</v>
      </c>
      <c r="CE116" s="106">
        <f t="shared" si="514"/>
        <v>1146159.6600000004</v>
      </c>
      <c r="CF116" s="107">
        <f t="shared" si="515"/>
        <v>3.4802380300239549E-2</v>
      </c>
      <c r="CG116" s="108">
        <f t="shared" si="516"/>
        <v>394.66812896205738</v>
      </c>
    </row>
    <row r="117" spans="1:85" x14ac:dyDescent="0.2">
      <c r="A117" s="56" t="s">
        <v>233</v>
      </c>
      <c r="B117" s="101" t="s">
        <v>234</v>
      </c>
      <c r="C117" s="102">
        <f t="shared" si="440"/>
        <v>3063.5699999999997</v>
      </c>
      <c r="D117" s="102">
        <f t="shared" si="441"/>
        <v>31415839.690000001</v>
      </c>
      <c r="E117" s="103">
        <f t="shared" si="442"/>
        <v>16742012.210000001</v>
      </c>
      <c r="F117" s="103">
        <f t="shared" si="443"/>
        <v>617699.96</v>
      </c>
      <c r="G117" s="103">
        <f t="shared" si="444"/>
        <v>13494.3</v>
      </c>
      <c r="H117" s="103">
        <f t="shared" si="517"/>
        <v>17373206.470000003</v>
      </c>
      <c r="I117" s="90">
        <f t="shared" si="445"/>
        <v>0.55300786614117081</v>
      </c>
      <c r="J117" s="85">
        <f t="shared" si="446"/>
        <v>5670.9024014466795</v>
      </c>
      <c r="K117" s="103">
        <f t="shared" si="447"/>
        <v>0</v>
      </c>
      <c r="L117" s="103">
        <f t="shared" si="448"/>
        <v>0</v>
      </c>
      <c r="M117" s="103">
        <f t="shared" si="449"/>
        <v>0</v>
      </c>
      <c r="N117" s="103">
        <f t="shared" si="450"/>
        <v>0</v>
      </c>
      <c r="O117" s="103">
        <f t="shared" si="451"/>
        <v>0</v>
      </c>
      <c r="P117" s="103">
        <f t="shared" si="452"/>
        <v>0</v>
      </c>
      <c r="Q117" s="103"/>
      <c r="R117" s="88">
        <f t="shared" si="453"/>
        <v>0</v>
      </c>
      <c r="S117" s="89">
        <f t="shared" si="454"/>
        <v>0</v>
      </c>
      <c r="T117" s="104">
        <f t="shared" si="455"/>
        <v>3816861.51</v>
      </c>
      <c r="U117" s="104">
        <f t="shared" si="456"/>
        <v>125121.23</v>
      </c>
      <c r="V117" s="104">
        <f t="shared" si="457"/>
        <v>736177.19000000006</v>
      </c>
      <c r="W117" s="103">
        <f t="shared" si="458"/>
        <v>0</v>
      </c>
      <c r="X117" s="103">
        <f t="shared" si="459"/>
        <v>0</v>
      </c>
      <c r="Y117" s="103">
        <f t="shared" si="460"/>
        <v>0</v>
      </c>
      <c r="Z117" s="105">
        <f t="shared" si="461"/>
        <v>4678159.93</v>
      </c>
      <c r="AA117" s="90">
        <f t="shared" si="462"/>
        <v>0.14891086713461643</v>
      </c>
      <c r="AB117" s="85">
        <f t="shared" si="463"/>
        <v>1527.0289009227797</v>
      </c>
      <c r="AC117" s="104">
        <f t="shared" si="464"/>
        <v>1246328.4300000002</v>
      </c>
      <c r="AD117" s="104">
        <f t="shared" si="465"/>
        <v>92704.58</v>
      </c>
      <c r="AE117" s="104">
        <f t="shared" si="466"/>
        <v>23632.839999999997</v>
      </c>
      <c r="AF117" s="104">
        <f t="shared" si="467"/>
        <v>0</v>
      </c>
      <c r="AG117" s="86">
        <f t="shared" si="468"/>
        <v>1362665.8500000003</v>
      </c>
      <c r="AH117" s="90">
        <f t="shared" si="469"/>
        <v>4.3375121067788978E-2</v>
      </c>
      <c r="AI117" s="86">
        <f t="shared" si="470"/>
        <v>444.79670776251254</v>
      </c>
      <c r="AJ117" s="104">
        <f t="shared" si="471"/>
        <v>0</v>
      </c>
      <c r="AK117" s="104">
        <f t="shared" si="472"/>
        <v>0</v>
      </c>
      <c r="AL117" s="86">
        <f t="shared" si="473"/>
        <v>0</v>
      </c>
      <c r="AM117" s="90">
        <f t="shared" si="474"/>
        <v>0</v>
      </c>
      <c r="AN117" s="91">
        <f t="shared" si="475"/>
        <v>0</v>
      </c>
      <c r="AO117" s="104">
        <f t="shared" si="476"/>
        <v>368155.68999999994</v>
      </c>
      <c r="AP117" s="104">
        <f t="shared" si="477"/>
        <v>97591.73000000001</v>
      </c>
      <c r="AQ117" s="104">
        <f t="shared" si="478"/>
        <v>34263.159999999996</v>
      </c>
      <c r="AR117" s="104">
        <f t="shared" si="479"/>
        <v>0</v>
      </c>
      <c r="AS117" s="104">
        <f t="shared" si="480"/>
        <v>524707.67000000004</v>
      </c>
      <c r="AT117" s="104">
        <f t="shared" si="481"/>
        <v>0</v>
      </c>
      <c r="AU117" s="104">
        <f t="shared" si="482"/>
        <v>0</v>
      </c>
      <c r="AV117" s="104">
        <f t="shared" si="483"/>
        <v>153506.89000000001</v>
      </c>
      <c r="AW117" s="104">
        <f t="shared" si="484"/>
        <v>0</v>
      </c>
      <c r="AX117" s="104">
        <f t="shared" si="485"/>
        <v>0</v>
      </c>
      <c r="AY117" s="104">
        <f t="shared" si="486"/>
        <v>0</v>
      </c>
      <c r="AZ117" s="104">
        <f t="shared" si="487"/>
        <v>35000</v>
      </c>
      <c r="BA117" s="104">
        <f t="shared" si="488"/>
        <v>275158.57999999996</v>
      </c>
      <c r="BB117" s="104">
        <f t="shared" si="489"/>
        <v>0</v>
      </c>
      <c r="BC117" s="104">
        <f t="shared" si="490"/>
        <v>0</v>
      </c>
      <c r="BD117" s="104">
        <f t="shared" si="491"/>
        <v>0</v>
      </c>
      <c r="BE117" s="86">
        <f t="shared" si="492"/>
        <v>1488383.7200000002</v>
      </c>
      <c r="BF117" s="90">
        <f t="shared" si="493"/>
        <v>4.7376856219245631E-2</v>
      </c>
      <c r="BG117" s="85">
        <f t="shared" si="494"/>
        <v>485.83310320965421</v>
      </c>
      <c r="BH117" s="104">
        <f t="shared" si="495"/>
        <v>0</v>
      </c>
      <c r="BI117" s="104">
        <f t="shared" si="496"/>
        <v>11021.419999999998</v>
      </c>
      <c r="BJ117" s="104">
        <f t="shared" si="497"/>
        <v>53770.700000000004</v>
      </c>
      <c r="BK117" s="104">
        <f t="shared" si="498"/>
        <v>0</v>
      </c>
      <c r="BL117" s="104">
        <f t="shared" si="499"/>
        <v>0</v>
      </c>
      <c r="BM117" s="104">
        <f t="shared" si="500"/>
        <v>0</v>
      </c>
      <c r="BN117" s="104">
        <f t="shared" si="501"/>
        <v>121721.81</v>
      </c>
      <c r="BO117" s="87">
        <f t="shared" si="502"/>
        <v>186513.93</v>
      </c>
      <c r="BP117" s="90">
        <f t="shared" si="503"/>
        <v>5.9369391950191731E-3</v>
      </c>
      <c r="BQ117" s="85">
        <f t="shared" si="504"/>
        <v>60.881236596519749</v>
      </c>
      <c r="BR117" s="104">
        <f t="shared" si="505"/>
        <v>0</v>
      </c>
      <c r="BS117" s="104">
        <f t="shared" si="506"/>
        <v>0</v>
      </c>
      <c r="BT117" s="104">
        <f t="shared" si="507"/>
        <v>0</v>
      </c>
      <c r="BU117" s="104">
        <f t="shared" si="508"/>
        <v>8503.119999999999</v>
      </c>
      <c r="BV117" s="87">
        <f t="shared" si="509"/>
        <v>8503.119999999999</v>
      </c>
      <c r="BW117" s="90">
        <f t="shared" si="510"/>
        <v>2.706634641602985E-4</v>
      </c>
      <c r="BX117" s="85">
        <f t="shared" si="511"/>
        <v>2.7755592331822023</v>
      </c>
      <c r="BY117" s="104">
        <v>4387452.6799999988</v>
      </c>
      <c r="BZ117" s="90">
        <v>0.13965734238822755</v>
      </c>
      <c r="CA117" s="85">
        <v>1432.1372385811321</v>
      </c>
      <c r="CB117" s="104">
        <v>827910.14</v>
      </c>
      <c r="CC117" s="90">
        <f t="shared" si="512"/>
        <v>2.6353271094120483E-2</v>
      </c>
      <c r="CD117" s="85">
        <f t="shared" si="513"/>
        <v>270.24358509843097</v>
      </c>
      <c r="CE117" s="106">
        <f t="shared" si="514"/>
        <v>1103043.8500000001</v>
      </c>
      <c r="CF117" s="107">
        <f t="shared" si="515"/>
        <v>3.5111073295650629E-2</v>
      </c>
      <c r="CG117" s="108">
        <f t="shared" si="516"/>
        <v>360.05178598824256</v>
      </c>
    </row>
    <row r="118" spans="1:85" x14ac:dyDescent="0.2">
      <c r="A118" s="56" t="s">
        <v>235</v>
      </c>
      <c r="B118" s="101" t="s">
        <v>236</v>
      </c>
      <c r="C118" s="102">
        <f t="shared" si="440"/>
        <v>2770.2599999999998</v>
      </c>
      <c r="D118" s="102">
        <f t="shared" si="441"/>
        <v>32422192.800000001</v>
      </c>
      <c r="E118" s="103">
        <f t="shared" si="442"/>
        <v>17477706.640000001</v>
      </c>
      <c r="F118" s="103">
        <f t="shared" si="443"/>
        <v>0</v>
      </c>
      <c r="G118" s="103">
        <f t="shared" si="444"/>
        <v>0</v>
      </c>
      <c r="H118" s="103">
        <f t="shared" si="517"/>
        <v>17477706.640000001</v>
      </c>
      <c r="I118" s="90">
        <f t="shared" si="445"/>
        <v>0.53906614977627298</v>
      </c>
      <c r="J118" s="85">
        <f t="shared" si="446"/>
        <v>6309.0492011580145</v>
      </c>
      <c r="K118" s="103">
        <f t="shared" si="447"/>
        <v>0</v>
      </c>
      <c r="L118" s="103">
        <f t="shared" si="448"/>
        <v>0</v>
      </c>
      <c r="M118" s="103">
        <f t="shared" si="449"/>
        <v>0</v>
      </c>
      <c r="N118" s="103">
        <f t="shared" si="450"/>
        <v>0</v>
      </c>
      <c r="O118" s="103">
        <f t="shared" si="451"/>
        <v>0</v>
      </c>
      <c r="P118" s="103">
        <f t="shared" si="452"/>
        <v>0</v>
      </c>
      <c r="Q118" s="103"/>
      <c r="R118" s="88">
        <f t="shared" si="453"/>
        <v>0</v>
      </c>
      <c r="S118" s="89">
        <f t="shared" si="454"/>
        <v>0</v>
      </c>
      <c r="T118" s="104">
        <f t="shared" si="455"/>
        <v>2816950.5700000003</v>
      </c>
      <c r="U118" s="104">
        <f t="shared" si="456"/>
        <v>133039.79</v>
      </c>
      <c r="V118" s="104">
        <f t="shared" si="457"/>
        <v>536900.74</v>
      </c>
      <c r="W118" s="103">
        <f t="shared" si="458"/>
        <v>0</v>
      </c>
      <c r="X118" s="103">
        <f t="shared" si="459"/>
        <v>0</v>
      </c>
      <c r="Y118" s="103">
        <f t="shared" si="460"/>
        <v>0</v>
      </c>
      <c r="Z118" s="105">
        <f t="shared" si="461"/>
        <v>3486891.1000000006</v>
      </c>
      <c r="AA118" s="90">
        <f t="shared" si="462"/>
        <v>0.10754643035741865</v>
      </c>
      <c r="AB118" s="85">
        <f t="shared" si="463"/>
        <v>1258.6873073285542</v>
      </c>
      <c r="AC118" s="104">
        <f t="shared" si="464"/>
        <v>1133764.93</v>
      </c>
      <c r="AD118" s="104">
        <f t="shared" si="465"/>
        <v>0</v>
      </c>
      <c r="AE118" s="104">
        <f t="shared" si="466"/>
        <v>21041.61</v>
      </c>
      <c r="AF118" s="104">
        <f t="shared" si="467"/>
        <v>0</v>
      </c>
      <c r="AG118" s="86">
        <f t="shared" si="468"/>
        <v>1154806.54</v>
      </c>
      <c r="AH118" s="90">
        <f t="shared" si="469"/>
        <v>3.5617780300165262E-2</v>
      </c>
      <c r="AI118" s="86">
        <f t="shared" si="470"/>
        <v>416.85854035361308</v>
      </c>
      <c r="AJ118" s="104">
        <f t="shared" si="471"/>
        <v>0</v>
      </c>
      <c r="AK118" s="104">
        <f t="shared" si="472"/>
        <v>0</v>
      </c>
      <c r="AL118" s="86">
        <f t="shared" si="473"/>
        <v>0</v>
      </c>
      <c r="AM118" s="90">
        <f t="shared" si="474"/>
        <v>0</v>
      </c>
      <c r="AN118" s="91">
        <f t="shared" si="475"/>
        <v>0</v>
      </c>
      <c r="AO118" s="104">
        <f t="shared" si="476"/>
        <v>594499.53999999992</v>
      </c>
      <c r="AP118" s="104">
        <f t="shared" si="477"/>
        <v>81908.639999999999</v>
      </c>
      <c r="AQ118" s="104">
        <f t="shared" si="478"/>
        <v>411772.93</v>
      </c>
      <c r="AR118" s="104">
        <f t="shared" si="479"/>
        <v>0</v>
      </c>
      <c r="AS118" s="104">
        <f t="shared" si="480"/>
        <v>885186.80999999994</v>
      </c>
      <c r="AT118" s="104">
        <f t="shared" si="481"/>
        <v>0</v>
      </c>
      <c r="AU118" s="104">
        <f t="shared" si="482"/>
        <v>0</v>
      </c>
      <c r="AV118" s="104">
        <f t="shared" si="483"/>
        <v>189921.55000000002</v>
      </c>
      <c r="AW118" s="104">
        <f t="shared" si="484"/>
        <v>0</v>
      </c>
      <c r="AX118" s="104">
        <f t="shared" si="485"/>
        <v>0</v>
      </c>
      <c r="AY118" s="104">
        <f t="shared" si="486"/>
        <v>0</v>
      </c>
      <c r="AZ118" s="104">
        <f t="shared" si="487"/>
        <v>129320.84999999999</v>
      </c>
      <c r="BA118" s="104">
        <f t="shared" si="488"/>
        <v>629560.30999999994</v>
      </c>
      <c r="BB118" s="104">
        <f t="shared" si="489"/>
        <v>0</v>
      </c>
      <c r="BC118" s="104">
        <f t="shared" si="490"/>
        <v>0</v>
      </c>
      <c r="BD118" s="104">
        <f t="shared" si="491"/>
        <v>0</v>
      </c>
      <c r="BE118" s="86">
        <f t="shared" si="492"/>
        <v>2922170.63</v>
      </c>
      <c r="BF118" s="90">
        <f t="shared" si="493"/>
        <v>9.012871671036389E-2</v>
      </c>
      <c r="BG118" s="85">
        <f t="shared" si="494"/>
        <v>1054.8362355879954</v>
      </c>
      <c r="BH118" s="104">
        <f t="shared" si="495"/>
        <v>50486.63</v>
      </c>
      <c r="BI118" s="104">
        <f t="shared" si="496"/>
        <v>0</v>
      </c>
      <c r="BJ118" s="104">
        <f t="shared" si="497"/>
        <v>26551.829999999998</v>
      </c>
      <c r="BK118" s="104">
        <f t="shared" si="498"/>
        <v>0</v>
      </c>
      <c r="BL118" s="104">
        <f t="shared" si="499"/>
        <v>0</v>
      </c>
      <c r="BM118" s="104">
        <f t="shared" si="500"/>
        <v>0</v>
      </c>
      <c r="BN118" s="104">
        <f t="shared" si="501"/>
        <v>10944.63</v>
      </c>
      <c r="BO118" s="87">
        <f t="shared" si="502"/>
        <v>87983.09</v>
      </c>
      <c r="BP118" s="90">
        <f t="shared" si="503"/>
        <v>2.7136687065780446E-3</v>
      </c>
      <c r="BQ118" s="85">
        <f t="shared" si="504"/>
        <v>31.759867304873911</v>
      </c>
      <c r="BR118" s="104">
        <f t="shared" si="505"/>
        <v>0</v>
      </c>
      <c r="BS118" s="104">
        <f t="shared" si="506"/>
        <v>0</v>
      </c>
      <c r="BT118" s="104">
        <f t="shared" si="507"/>
        <v>0</v>
      </c>
      <c r="BU118" s="104">
        <f t="shared" si="508"/>
        <v>41706.32</v>
      </c>
      <c r="BV118" s="87">
        <f t="shared" si="509"/>
        <v>41706.32</v>
      </c>
      <c r="BW118" s="90">
        <f t="shared" si="510"/>
        <v>1.286350995975818E-3</v>
      </c>
      <c r="BX118" s="85">
        <f t="shared" si="511"/>
        <v>15.055020106416006</v>
      </c>
      <c r="BY118" s="104">
        <v>4785218.9700000007</v>
      </c>
      <c r="BZ118" s="90">
        <v>0.14759084925310792</v>
      </c>
      <c r="CA118" s="85">
        <v>1727.3537393602048</v>
      </c>
      <c r="CB118" s="104">
        <v>1288917.4399999997</v>
      </c>
      <c r="CC118" s="90">
        <f t="shared" si="512"/>
        <v>3.9754172333464122E-2</v>
      </c>
      <c r="CD118" s="85">
        <f t="shared" si="513"/>
        <v>465.26948373076891</v>
      </c>
      <c r="CE118" s="106">
        <f t="shared" si="514"/>
        <v>1176792.07</v>
      </c>
      <c r="CF118" s="107">
        <f t="shared" si="515"/>
        <v>3.6295881566653324E-2</v>
      </c>
      <c r="CG118" s="108">
        <f t="shared" si="516"/>
        <v>424.79480987344152</v>
      </c>
    </row>
    <row r="119" spans="1:85" x14ac:dyDescent="0.2">
      <c r="A119" s="56" t="s">
        <v>237</v>
      </c>
      <c r="B119" s="101" t="s">
        <v>238</v>
      </c>
      <c r="C119" s="102">
        <f t="shared" si="440"/>
        <v>2794.2999999999997</v>
      </c>
      <c r="D119" s="102">
        <f t="shared" si="441"/>
        <v>29931145.149999999</v>
      </c>
      <c r="E119" s="103">
        <f t="shared" si="442"/>
        <v>15866723.020000001</v>
      </c>
      <c r="F119" s="103">
        <f t="shared" si="443"/>
        <v>508155.45999999996</v>
      </c>
      <c r="G119" s="103">
        <f t="shared" si="444"/>
        <v>0</v>
      </c>
      <c r="H119" s="103">
        <f t="shared" si="517"/>
        <v>16374878.48</v>
      </c>
      <c r="I119" s="90">
        <f t="shared" si="445"/>
        <v>0.54708493102877498</v>
      </c>
      <c r="J119" s="85">
        <f t="shared" si="446"/>
        <v>5860.1003757649505</v>
      </c>
      <c r="K119" s="103">
        <f t="shared" si="447"/>
        <v>0</v>
      </c>
      <c r="L119" s="103">
        <f t="shared" si="448"/>
        <v>0</v>
      </c>
      <c r="M119" s="103">
        <f t="shared" si="449"/>
        <v>0</v>
      </c>
      <c r="N119" s="103">
        <f t="shared" si="450"/>
        <v>0</v>
      </c>
      <c r="O119" s="103">
        <f t="shared" si="451"/>
        <v>0</v>
      </c>
      <c r="P119" s="103">
        <f t="shared" si="452"/>
        <v>0</v>
      </c>
      <c r="Q119" s="103"/>
      <c r="R119" s="88">
        <f t="shared" si="453"/>
        <v>0</v>
      </c>
      <c r="S119" s="89">
        <f t="shared" si="454"/>
        <v>0</v>
      </c>
      <c r="T119" s="104">
        <f t="shared" si="455"/>
        <v>3410620.1599999997</v>
      </c>
      <c r="U119" s="104">
        <f t="shared" si="456"/>
        <v>102506.30999999998</v>
      </c>
      <c r="V119" s="104">
        <f t="shared" si="457"/>
        <v>491816</v>
      </c>
      <c r="W119" s="103">
        <f t="shared" si="458"/>
        <v>0</v>
      </c>
      <c r="X119" s="103">
        <f t="shared" si="459"/>
        <v>0</v>
      </c>
      <c r="Y119" s="103">
        <f t="shared" si="460"/>
        <v>0</v>
      </c>
      <c r="Z119" s="105">
        <f t="shared" si="461"/>
        <v>4004942.4699999997</v>
      </c>
      <c r="AA119" s="90">
        <f t="shared" si="462"/>
        <v>0.13380518686903631</v>
      </c>
      <c r="AB119" s="85">
        <f t="shared" si="463"/>
        <v>1433.2542926672154</v>
      </c>
      <c r="AC119" s="104">
        <f t="shared" si="464"/>
        <v>1333219.9699999997</v>
      </c>
      <c r="AD119" s="104">
        <f t="shared" si="465"/>
        <v>12871.230000000001</v>
      </c>
      <c r="AE119" s="104">
        <f t="shared" si="466"/>
        <v>17911</v>
      </c>
      <c r="AF119" s="104">
        <f t="shared" si="467"/>
        <v>0</v>
      </c>
      <c r="AG119" s="86">
        <f t="shared" si="468"/>
        <v>1364002.1999999997</v>
      </c>
      <c r="AH119" s="90">
        <f t="shared" si="469"/>
        <v>4.5571333577926927E-2</v>
      </c>
      <c r="AI119" s="86">
        <f t="shared" si="470"/>
        <v>488.13735103603761</v>
      </c>
      <c r="AJ119" s="104">
        <f t="shared" si="471"/>
        <v>0</v>
      </c>
      <c r="AK119" s="104">
        <f t="shared" si="472"/>
        <v>0</v>
      </c>
      <c r="AL119" s="86">
        <f t="shared" si="473"/>
        <v>0</v>
      </c>
      <c r="AM119" s="90">
        <f t="shared" si="474"/>
        <v>0</v>
      </c>
      <c r="AN119" s="91">
        <f t="shared" si="475"/>
        <v>0</v>
      </c>
      <c r="AO119" s="104">
        <f t="shared" si="476"/>
        <v>611921.92000000004</v>
      </c>
      <c r="AP119" s="104">
        <f t="shared" si="477"/>
        <v>95862.84</v>
      </c>
      <c r="AQ119" s="104">
        <f t="shared" si="478"/>
        <v>0</v>
      </c>
      <c r="AR119" s="104">
        <f t="shared" si="479"/>
        <v>0</v>
      </c>
      <c r="AS119" s="104">
        <f t="shared" si="480"/>
        <v>684572.6100000001</v>
      </c>
      <c r="AT119" s="104">
        <f t="shared" si="481"/>
        <v>0</v>
      </c>
      <c r="AU119" s="104">
        <f t="shared" si="482"/>
        <v>0</v>
      </c>
      <c r="AV119" s="104">
        <f t="shared" si="483"/>
        <v>169980.79999999999</v>
      </c>
      <c r="AW119" s="104">
        <f t="shared" si="484"/>
        <v>0</v>
      </c>
      <c r="AX119" s="104">
        <f t="shared" si="485"/>
        <v>0</v>
      </c>
      <c r="AY119" s="104">
        <f t="shared" si="486"/>
        <v>0</v>
      </c>
      <c r="AZ119" s="104">
        <f t="shared" si="487"/>
        <v>0</v>
      </c>
      <c r="BA119" s="104">
        <f t="shared" si="488"/>
        <v>58652.69</v>
      </c>
      <c r="BB119" s="104">
        <f t="shared" si="489"/>
        <v>0</v>
      </c>
      <c r="BC119" s="104">
        <f t="shared" si="490"/>
        <v>34876.239999999998</v>
      </c>
      <c r="BD119" s="104">
        <f t="shared" si="491"/>
        <v>4093.64</v>
      </c>
      <c r="BE119" s="86">
        <f t="shared" si="492"/>
        <v>1659960.74</v>
      </c>
      <c r="BF119" s="90">
        <f t="shared" si="493"/>
        <v>5.5459312755362457E-2</v>
      </c>
      <c r="BG119" s="85">
        <f t="shared" si="494"/>
        <v>594.05244247217558</v>
      </c>
      <c r="BH119" s="104">
        <f t="shared" si="495"/>
        <v>0</v>
      </c>
      <c r="BI119" s="104">
        <f t="shared" si="496"/>
        <v>0</v>
      </c>
      <c r="BJ119" s="104">
        <f t="shared" si="497"/>
        <v>107093.31</v>
      </c>
      <c r="BK119" s="104">
        <f t="shared" si="498"/>
        <v>0</v>
      </c>
      <c r="BL119" s="104">
        <f t="shared" si="499"/>
        <v>0</v>
      </c>
      <c r="BM119" s="104">
        <f t="shared" si="500"/>
        <v>0</v>
      </c>
      <c r="BN119" s="104">
        <f t="shared" si="501"/>
        <v>26421.61</v>
      </c>
      <c r="BO119" s="87">
        <f t="shared" si="502"/>
        <v>133514.91999999998</v>
      </c>
      <c r="BP119" s="90">
        <f t="shared" si="503"/>
        <v>4.4607354423257008E-3</v>
      </c>
      <c r="BQ119" s="85">
        <f t="shared" si="504"/>
        <v>47.781168807930428</v>
      </c>
      <c r="BR119" s="104">
        <f t="shared" si="505"/>
        <v>0</v>
      </c>
      <c r="BS119" s="104">
        <f t="shared" si="506"/>
        <v>0</v>
      </c>
      <c r="BT119" s="104">
        <f t="shared" si="507"/>
        <v>0</v>
      </c>
      <c r="BU119" s="104">
        <f t="shared" si="508"/>
        <v>31426.43</v>
      </c>
      <c r="BV119" s="87">
        <f t="shared" si="509"/>
        <v>31426.43</v>
      </c>
      <c r="BW119" s="90">
        <f t="shared" si="510"/>
        <v>1.0499574888466973E-3</v>
      </c>
      <c r="BX119" s="85">
        <f t="shared" si="511"/>
        <v>11.246619904806213</v>
      </c>
      <c r="BY119" s="104">
        <v>4313673.7600000016</v>
      </c>
      <c r="BZ119" s="90">
        <v>0.14411990381196632</v>
      </c>
      <c r="CA119" s="85">
        <v>1543.7403857853494</v>
      </c>
      <c r="CB119" s="104">
        <v>1086158.7599999998</v>
      </c>
      <c r="CC119" s="90">
        <f t="shared" si="512"/>
        <v>3.6288580158116666E-2</v>
      </c>
      <c r="CD119" s="85">
        <f t="shared" si="513"/>
        <v>388.70513545431766</v>
      </c>
      <c r="CE119" s="106">
        <f t="shared" si="514"/>
        <v>962587.39</v>
      </c>
      <c r="CF119" s="107">
        <f t="shared" si="515"/>
        <v>3.2160058867644094E-2</v>
      </c>
      <c r="CG119" s="108">
        <f t="shared" si="516"/>
        <v>344.482478617185</v>
      </c>
    </row>
    <row r="120" spans="1:85" x14ac:dyDescent="0.2">
      <c r="A120" s="56" t="s">
        <v>239</v>
      </c>
      <c r="B120" s="101" t="s">
        <v>240</v>
      </c>
      <c r="C120" s="102">
        <f t="shared" si="440"/>
        <v>2749.3999999999996</v>
      </c>
      <c r="D120" s="102">
        <f t="shared" si="441"/>
        <v>31504865.640000001</v>
      </c>
      <c r="E120" s="103">
        <f t="shared" si="442"/>
        <v>19739113.619999997</v>
      </c>
      <c r="F120" s="103">
        <f t="shared" si="443"/>
        <v>207144.47999999998</v>
      </c>
      <c r="G120" s="103">
        <f t="shared" si="444"/>
        <v>0</v>
      </c>
      <c r="H120" s="103">
        <f t="shared" si="517"/>
        <v>19946258.099999998</v>
      </c>
      <c r="I120" s="90">
        <f t="shared" si="445"/>
        <v>0.63311674862930778</v>
      </c>
      <c r="J120" s="85">
        <f t="shared" si="446"/>
        <v>7254.7676220266239</v>
      </c>
      <c r="K120" s="103">
        <f t="shared" si="447"/>
        <v>0</v>
      </c>
      <c r="L120" s="103">
        <f t="shared" si="448"/>
        <v>0</v>
      </c>
      <c r="M120" s="103">
        <f t="shared" si="449"/>
        <v>0</v>
      </c>
      <c r="N120" s="103">
        <f t="shared" si="450"/>
        <v>0</v>
      </c>
      <c r="O120" s="103">
        <f t="shared" si="451"/>
        <v>0</v>
      </c>
      <c r="P120" s="103">
        <f t="shared" si="452"/>
        <v>0</v>
      </c>
      <c r="Q120" s="103"/>
      <c r="R120" s="88">
        <f t="shared" si="453"/>
        <v>0</v>
      </c>
      <c r="S120" s="89">
        <f t="shared" si="454"/>
        <v>0</v>
      </c>
      <c r="T120" s="104">
        <f t="shared" si="455"/>
        <v>2810434.45</v>
      </c>
      <c r="U120" s="104">
        <f t="shared" si="456"/>
        <v>109171.90000000001</v>
      </c>
      <c r="V120" s="104">
        <f t="shared" si="457"/>
        <v>528129.11</v>
      </c>
      <c r="W120" s="103">
        <f t="shared" si="458"/>
        <v>0</v>
      </c>
      <c r="X120" s="103">
        <f t="shared" si="459"/>
        <v>0</v>
      </c>
      <c r="Y120" s="103">
        <f t="shared" si="460"/>
        <v>0</v>
      </c>
      <c r="Z120" s="105">
        <f t="shared" si="461"/>
        <v>3447735.46</v>
      </c>
      <c r="AA120" s="90">
        <f t="shared" si="462"/>
        <v>0.10943501551146434</v>
      </c>
      <c r="AB120" s="85">
        <f t="shared" si="463"/>
        <v>1253.9955844911619</v>
      </c>
      <c r="AC120" s="104">
        <f t="shared" si="464"/>
        <v>704203.71</v>
      </c>
      <c r="AD120" s="104">
        <f t="shared" si="465"/>
        <v>47045.86</v>
      </c>
      <c r="AE120" s="104">
        <f t="shared" si="466"/>
        <v>11651.04</v>
      </c>
      <c r="AF120" s="104">
        <f t="shared" si="467"/>
        <v>0</v>
      </c>
      <c r="AG120" s="86">
        <f t="shared" si="468"/>
        <v>762900.61</v>
      </c>
      <c r="AH120" s="90">
        <f t="shared" si="469"/>
        <v>2.4215326569473984E-2</v>
      </c>
      <c r="AI120" s="86">
        <f t="shared" si="470"/>
        <v>277.47894449698117</v>
      </c>
      <c r="AJ120" s="104">
        <f t="shared" si="471"/>
        <v>0</v>
      </c>
      <c r="AK120" s="104">
        <f t="shared" si="472"/>
        <v>0</v>
      </c>
      <c r="AL120" s="86">
        <f t="shared" si="473"/>
        <v>0</v>
      </c>
      <c r="AM120" s="90">
        <f t="shared" si="474"/>
        <v>0</v>
      </c>
      <c r="AN120" s="91">
        <f t="shared" si="475"/>
        <v>0</v>
      </c>
      <c r="AO120" s="104">
        <f t="shared" si="476"/>
        <v>227517.37000000002</v>
      </c>
      <c r="AP120" s="104">
        <f t="shared" si="477"/>
        <v>56429.09</v>
      </c>
      <c r="AQ120" s="104">
        <f t="shared" si="478"/>
        <v>0</v>
      </c>
      <c r="AR120" s="104">
        <f t="shared" si="479"/>
        <v>0</v>
      </c>
      <c r="AS120" s="104">
        <f t="shared" si="480"/>
        <v>451544.18000000005</v>
      </c>
      <c r="AT120" s="104">
        <f t="shared" si="481"/>
        <v>11960.22</v>
      </c>
      <c r="AU120" s="104">
        <f t="shared" si="482"/>
        <v>0</v>
      </c>
      <c r="AV120" s="104">
        <f t="shared" si="483"/>
        <v>146698.30000000002</v>
      </c>
      <c r="AW120" s="104">
        <f t="shared" si="484"/>
        <v>0</v>
      </c>
      <c r="AX120" s="104">
        <f t="shared" si="485"/>
        <v>0</v>
      </c>
      <c r="AY120" s="104">
        <f t="shared" si="486"/>
        <v>0</v>
      </c>
      <c r="AZ120" s="104">
        <f t="shared" si="487"/>
        <v>0</v>
      </c>
      <c r="BA120" s="104">
        <f t="shared" si="488"/>
        <v>69599.490000000005</v>
      </c>
      <c r="BB120" s="104">
        <f t="shared" si="489"/>
        <v>0</v>
      </c>
      <c r="BC120" s="104">
        <f t="shared" si="490"/>
        <v>0</v>
      </c>
      <c r="BD120" s="104">
        <f t="shared" si="491"/>
        <v>0</v>
      </c>
      <c r="BE120" s="86">
        <f t="shared" si="492"/>
        <v>963748.65000000014</v>
      </c>
      <c r="BF120" s="90">
        <f t="shared" si="493"/>
        <v>3.0590470088416481E-2</v>
      </c>
      <c r="BG120" s="85">
        <f t="shared" si="494"/>
        <v>350.53053393467678</v>
      </c>
      <c r="BH120" s="104">
        <f t="shared" si="495"/>
        <v>0</v>
      </c>
      <c r="BI120" s="104">
        <f t="shared" si="496"/>
        <v>0</v>
      </c>
      <c r="BJ120" s="104">
        <f t="shared" si="497"/>
        <v>21630.269999999997</v>
      </c>
      <c r="BK120" s="104">
        <f t="shared" si="498"/>
        <v>0</v>
      </c>
      <c r="BL120" s="104">
        <f t="shared" si="499"/>
        <v>0</v>
      </c>
      <c r="BM120" s="104">
        <f t="shared" si="500"/>
        <v>0</v>
      </c>
      <c r="BN120" s="104">
        <f t="shared" si="501"/>
        <v>65998.899999999994</v>
      </c>
      <c r="BO120" s="87">
        <f t="shared" si="502"/>
        <v>87629.169999999984</v>
      </c>
      <c r="BP120" s="90">
        <f t="shared" si="503"/>
        <v>2.781448776875342E-3</v>
      </c>
      <c r="BQ120" s="85">
        <f t="shared" si="504"/>
        <v>31.87210664144904</v>
      </c>
      <c r="BR120" s="104">
        <f t="shared" si="505"/>
        <v>0</v>
      </c>
      <c r="BS120" s="104">
        <f t="shared" si="506"/>
        <v>0</v>
      </c>
      <c r="BT120" s="104">
        <f t="shared" si="507"/>
        <v>0</v>
      </c>
      <c r="BU120" s="104">
        <f t="shared" si="508"/>
        <v>57248.12999999999</v>
      </c>
      <c r="BV120" s="87">
        <f t="shared" si="509"/>
        <v>57248.12999999999</v>
      </c>
      <c r="BW120" s="90">
        <f t="shared" si="510"/>
        <v>1.8171202713308885E-3</v>
      </c>
      <c r="BX120" s="85">
        <f t="shared" si="511"/>
        <v>20.822044809776678</v>
      </c>
      <c r="BY120" s="104">
        <v>4439262.9499999993</v>
      </c>
      <c r="BZ120" s="90">
        <v>0.14090721733990544</v>
      </c>
      <c r="CA120" s="85">
        <v>1614.6297192114644</v>
      </c>
      <c r="CB120" s="104">
        <v>828251.77</v>
      </c>
      <c r="CC120" s="90">
        <f t="shared" si="512"/>
        <v>2.628964616019229E-2</v>
      </c>
      <c r="CD120" s="85">
        <f t="shared" si="513"/>
        <v>301.2481886957155</v>
      </c>
      <c r="CE120" s="106">
        <f t="shared" si="514"/>
        <v>971830.80000000028</v>
      </c>
      <c r="CF120" s="107">
        <f t="shared" si="515"/>
        <v>3.0847006653033301E-2</v>
      </c>
      <c r="CG120" s="108">
        <f t="shared" si="516"/>
        <v>353.4701389394051</v>
      </c>
    </row>
    <row r="121" spans="1:85" x14ac:dyDescent="0.2">
      <c r="A121" s="56" t="s">
        <v>241</v>
      </c>
      <c r="B121" s="101" t="s">
        <v>242</v>
      </c>
      <c r="C121" s="102">
        <f t="shared" si="440"/>
        <v>2675.5500000000006</v>
      </c>
      <c r="D121" s="102">
        <f t="shared" si="441"/>
        <v>30263633.440000001</v>
      </c>
      <c r="E121" s="103">
        <f t="shared" si="442"/>
        <v>15940796.420000004</v>
      </c>
      <c r="F121" s="103">
        <f t="shared" si="443"/>
        <v>522759.24</v>
      </c>
      <c r="G121" s="103">
        <f t="shared" si="444"/>
        <v>16031.210000000001</v>
      </c>
      <c r="H121" s="103">
        <f t="shared" si="517"/>
        <v>16479586.870000005</v>
      </c>
      <c r="I121" s="90">
        <f t="shared" si="445"/>
        <v>0.54453431385468187</v>
      </c>
      <c r="J121" s="85">
        <f t="shared" si="446"/>
        <v>6159.3268187849235</v>
      </c>
      <c r="K121" s="103">
        <f t="shared" si="447"/>
        <v>0</v>
      </c>
      <c r="L121" s="103">
        <f t="shared" si="448"/>
        <v>0</v>
      </c>
      <c r="M121" s="103">
        <f t="shared" si="449"/>
        <v>0</v>
      </c>
      <c r="N121" s="103">
        <f t="shared" si="450"/>
        <v>0</v>
      </c>
      <c r="O121" s="103">
        <f t="shared" si="451"/>
        <v>0</v>
      </c>
      <c r="P121" s="103">
        <f t="shared" si="452"/>
        <v>0</v>
      </c>
      <c r="Q121" s="103"/>
      <c r="R121" s="88">
        <f t="shared" si="453"/>
        <v>0</v>
      </c>
      <c r="S121" s="89">
        <f t="shared" si="454"/>
        <v>0</v>
      </c>
      <c r="T121" s="104">
        <f t="shared" si="455"/>
        <v>2937811.1699999995</v>
      </c>
      <c r="U121" s="104">
        <f t="shared" si="456"/>
        <v>167474.6</v>
      </c>
      <c r="V121" s="104">
        <f t="shared" si="457"/>
        <v>528426.15</v>
      </c>
      <c r="W121" s="103">
        <f t="shared" si="458"/>
        <v>0</v>
      </c>
      <c r="X121" s="103">
        <f t="shared" si="459"/>
        <v>0</v>
      </c>
      <c r="Y121" s="103">
        <f t="shared" si="460"/>
        <v>0</v>
      </c>
      <c r="Z121" s="105">
        <f t="shared" si="461"/>
        <v>3633711.9199999995</v>
      </c>
      <c r="AA121" s="90">
        <f t="shared" si="462"/>
        <v>0.12006859411656948</v>
      </c>
      <c r="AB121" s="85">
        <f t="shared" si="463"/>
        <v>1358.1177402776993</v>
      </c>
      <c r="AC121" s="104">
        <f t="shared" si="464"/>
        <v>725461.65000000014</v>
      </c>
      <c r="AD121" s="104">
        <f t="shared" si="465"/>
        <v>0</v>
      </c>
      <c r="AE121" s="104">
        <f t="shared" si="466"/>
        <v>21318.1</v>
      </c>
      <c r="AF121" s="104">
        <f t="shared" si="467"/>
        <v>0</v>
      </c>
      <c r="AG121" s="86">
        <f t="shared" si="468"/>
        <v>746779.75000000012</v>
      </c>
      <c r="AH121" s="90">
        <f t="shared" si="469"/>
        <v>2.4675812687215793E-2</v>
      </c>
      <c r="AI121" s="86">
        <f t="shared" si="470"/>
        <v>279.1126123600755</v>
      </c>
      <c r="AJ121" s="104">
        <f t="shared" si="471"/>
        <v>0</v>
      </c>
      <c r="AK121" s="104">
        <f t="shared" si="472"/>
        <v>0</v>
      </c>
      <c r="AL121" s="86">
        <f t="shared" si="473"/>
        <v>0</v>
      </c>
      <c r="AM121" s="90">
        <f t="shared" si="474"/>
        <v>0</v>
      </c>
      <c r="AN121" s="91">
        <f t="shared" si="475"/>
        <v>0</v>
      </c>
      <c r="AO121" s="104">
        <f t="shared" si="476"/>
        <v>735761.12999999989</v>
      </c>
      <c r="AP121" s="104">
        <f t="shared" si="477"/>
        <v>135154.97</v>
      </c>
      <c r="AQ121" s="104">
        <f t="shared" si="478"/>
        <v>0</v>
      </c>
      <c r="AR121" s="104">
        <f t="shared" si="479"/>
        <v>0</v>
      </c>
      <c r="AS121" s="104">
        <f t="shared" si="480"/>
        <v>827167.63</v>
      </c>
      <c r="AT121" s="104">
        <f t="shared" si="481"/>
        <v>0</v>
      </c>
      <c r="AU121" s="104">
        <f t="shared" si="482"/>
        <v>0</v>
      </c>
      <c r="AV121" s="104">
        <f t="shared" si="483"/>
        <v>212663.35</v>
      </c>
      <c r="AW121" s="104">
        <f t="shared" si="484"/>
        <v>0</v>
      </c>
      <c r="AX121" s="104">
        <f t="shared" si="485"/>
        <v>0</v>
      </c>
      <c r="AY121" s="104">
        <f t="shared" si="486"/>
        <v>0</v>
      </c>
      <c r="AZ121" s="104">
        <f t="shared" si="487"/>
        <v>0</v>
      </c>
      <c r="BA121" s="104">
        <f t="shared" si="488"/>
        <v>106453.95999999999</v>
      </c>
      <c r="BB121" s="104">
        <f t="shared" si="489"/>
        <v>0</v>
      </c>
      <c r="BC121" s="104">
        <f t="shared" si="490"/>
        <v>0</v>
      </c>
      <c r="BD121" s="104">
        <f t="shared" si="491"/>
        <v>25943.629999999997</v>
      </c>
      <c r="BE121" s="86">
        <f t="shared" si="492"/>
        <v>2043144.67</v>
      </c>
      <c r="BF121" s="90">
        <f t="shared" si="493"/>
        <v>6.7511545632836609E-2</v>
      </c>
      <c r="BG121" s="85">
        <f t="shared" si="494"/>
        <v>763.63539085421667</v>
      </c>
      <c r="BH121" s="104">
        <f t="shared" si="495"/>
        <v>0</v>
      </c>
      <c r="BI121" s="104">
        <f t="shared" si="496"/>
        <v>0</v>
      </c>
      <c r="BJ121" s="104">
        <f t="shared" si="497"/>
        <v>28360.86</v>
      </c>
      <c r="BK121" s="104">
        <f t="shared" si="498"/>
        <v>0</v>
      </c>
      <c r="BL121" s="104">
        <f t="shared" si="499"/>
        <v>0</v>
      </c>
      <c r="BM121" s="104">
        <f t="shared" si="500"/>
        <v>0</v>
      </c>
      <c r="BN121" s="104">
        <f t="shared" si="501"/>
        <v>57854.86</v>
      </c>
      <c r="BO121" s="87">
        <f t="shared" si="502"/>
        <v>86215.72</v>
      </c>
      <c r="BP121" s="90">
        <f t="shared" si="503"/>
        <v>2.8488225041097379E-3</v>
      </c>
      <c r="BQ121" s="85">
        <f t="shared" si="504"/>
        <v>32.223550298069547</v>
      </c>
      <c r="BR121" s="104">
        <f t="shared" si="505"/>
        <v>0</v>
      </c>
      <c r="BS121" s="104">
        <f t="shared" si="506"/>
        <v>0</v>
      </c>
      <c r="BT121" s="104">
        <f t="shared" si="507"/>
        <v>0</v>
      </c>
      <c r="BU121" s="104">
        <f t="shared" si="508"/>
        <v>44977.82</v>
      </c>
      <c r="BV121" s="87">
        <f t="shared" si="509"/>
        <v>44977.82</v>
      </c>
      <c r="BW121" s="90">
        <f t="shared" si="510"/>
        <v>1.4862002637314523E-3</v>
      </c>
      <c r="BX121" s="85">
        <f t="shared" si="511"/>
        <v>16.810681915867761</v>
      </c>
      <c r="BY121" s="104">
        <v>5189749.1899999985</v>
      </c>
      <c r="BZ121" s="90">
        <v>0.1714846698856923</v>
      </c>
      <c r="CA121" s="85">
        <v>1939.694339481601</v>
      </c>
      <c r="CB121" s="104">
        <v>1298235.83</v>
      </c>
      <c r="CC121" s="90">
        <f t="shared" si="512"/>
        <v>4.2897553348108491E-2</v>
      </c>
      <c r="CD121" s="85">
        <f t="shared" si="513"/>
        <v>485.22204032815677</v>
      </c>
      <c r="CE121" s="106">
        <f t="shared" si="514"/>
        <v>741231.67</v>
      </c>
      <c r="CF121" s="107">
        <f t="shared" si="515"/>
        <v>2.4492487707054384E-2</v>
      </c>
      <c r="CG121" s="108">
        <f t="shared" si="516"/>
        <v>277.03899011418207</v>
      </c>
    </row>
    <row r="122" spans="1:85" x14ac:dyDescent="0.2">
      <c r="A122" s="56" t="s">
        <v>243</v>
      </c>
      <c r="B122" s="101" t="s">
        <v>244</v>
      </c>
      <c r="C122" s="102">
        <f t="shared" si="440"/>
        <v>2727.79</v>
      </c>
      <c r="D122" s="102">
        <f t="shared" si="441"/>
        <v>24822500.800000001</v>
      </c>
      <c r="E122" s="103">
        <f t="shared" si="442"/>
        <v>13249897.710000006</v>
      </c>
      <c r="F122" s="103">
        <f t="shared" si="443"/>
        <v>30611.300000000003</v>
      </c>
      <c r="G122" s="103">
        <f t="shared" si="444"/>
        <v>0</v>
      </c>
      <c r="H122" s="103">
        <f t="shared" si="517"/>
        <v>13280509.010000007</v>
      </c>
      <c r="I122" s="90">
        <f t="shared" si="445"/>
        <v>0.53501897802335885</v>
      </c>
      <c r="J122" s="85">
        <f t="shared" si="446"/>
        <v>4868.5965598524845</v>
      </c>
      <c r="K122" s="103">
        <f t="shared" si="447"/>
        <v>0</v>
      </c>
      <c r="L122" s="103">
        <f t="shared" si="448"/>
        <v>0</v>
      </c>
      <c r="M122" s="103">
        <f t="shared" si="449"/>
        <v>0</v>
      </c>
      <c r="N122" s="103">
        <f t="shared" si="450"/>
        <v>0</v>
      </c>
      <c r="O122" s="103">
        <f t="shared" si="451"/>
        <v>0</v>
      </c>
      <c r="P122" s="103">
        <f t="shared" si="452"/>
        <v>0</v>
      </c>
      <c r="Q122" s="103"/>
      <c r="R122" s="88">
        <f t="shared" si="453"/>
        <v>0</v>
      </c>
      <c r="S122" s="89">
        <f t="shared" si="454"/>
        <v>0</v>
      </c>
      <c r="T122" s="104">
        <f t="shared" si="455"/>
        <v>2139120.4499999993</v>
      </c>
      <c r="U122" s="104">
        <f t="shared" si="456"/>
        <v>133066.16</v>
      </c>
      <c r="V122" s="104">
        <f t="shared" si="457"/>
        <v>412992.49</v>
      </c>
      <c r="W122" s="103">
        <f t="shared" si="458"/>
        <v>0</v>
      </c>
      <c r="X122" s="103">
        <f t="shared" si="459"/>
        <v>0</v>
      </c>
      <c r="Y122" s="103">
        <f t="shared" si="460"/>
        <v>0</v>
      </c>
      <c r="Z122" s="105">
        <f t="shared" si="461"/>
        <v>2685179.0999999996</v>
      </c>
      <c r="AA122" s="90">
        <f t="shared" si="462"/>
        <v>0.10817520449027439</v>
      </c>
      <c r="AB122" s="85">
        <f t="shared" si="463"/>
        <v>984.37896612275858</v>
      </c>
      <c r="AC122" s="104">
        <f t="shared" si="464"/>
        <v>757358.77000000014</v>
      </c>
      <c r="AD122" s="104">
        <f t="shared" si="465"/>
        <v>209485.93000000002</v>
      </c>
      <c r="AE122" s="104">
        <f t="shared" si="466"/>
        <v>14351</v>
      </c>
      <c r="AF122" s="104">
        <f t="shared" si="467"/>
        <v>0</v>
      </c>
      <c r="AG122" s="86">
        <f t="shared" si="468"/>
        <v>981195.70000000019</v>
      </c>
      <c r="AH122" s="90">
        <f t="shared" si="469"/>
        <v>3.952847893553095E-2</v>
      </c>
      <c r="AI122" s="86">
        <f t="shared" si="470"/>
        <v>359.70353289659403</v>
      </c>
      <c r="AJ122" s="104">
        <f t="shared" si="471"/>
        <v>0</v>
      </c>
      <c r="AK122" s="104">
        <f t="shared" si="472"/>
        <v>0</v>
      </c>
      <c r="AL122" s="86">
        <f t="shared" si="473"/>
        <v>0</v>
      </c>
      <c r="AM122" s="90">
        <f t="shared" si="474"/>
        <v>0</v>
      </c>
      <c r="AN122" s="91">
        <f t="shared" si="475"/>
        <v>0</v>
      </c>
      <c r="AO122" s="104">
        <f t="shared" si="476"/>
        <v>387671.68</v>
      </c>
      <c r="AP122" s="104">
        <f t="shared" si="477"/>
        <v>84128.59</v>
      </c>
      <c r="AQ122" s="104">
        <f t="shared" si="478"/>
        <v>0</v>
      </c>
      <c r="AR122" s="104">
        <f t="shared" si="479"/>
        <v>0</v>
      </c>
      <c r="AS122" s="104">
        <f t="shared" si="480"/>
        <v>370930.02</v>
      </c>
      <c r="AT122" s="104">
        <f t="shared" si="481"/>
        <v>0</v>
      </c>
      <c r="AU122" s="104">
        <f t="shared" si="482"/>
        <v>0</v>
      </c>
      <c r="AV122" s="104">
        <f t="shared" si="483"/>
        <v>135621.84</v>
      </c>
      <c r="AW122" s="104">
        <f t="shared" si="484"/>
        <v>0</v>
      </c>
      <c r="AX122" s="104">
        <f t="shared" si="485"/>
        <v>0</v>
      </c>
      <c r="AY122" s="104">
        <f t="shared" si="486"/>
        <v>0</v>
      </c>
      <c r="AZ122" s="104">
        <f t="shared" si="487"/>
        <v>14869.58</v>
      </c>
      <c r="BA122" s="104">
        <f t="shared" si="488"/>
        <v>185506.32</v>
      </c>
      <c r="BB122" s="104">
        <f t="shared" si="489"/>
        <v>0</v>
      </c>
      <c r="BC122" s="104">
        <f t="shared" si="490"/>
        <v>0</v>
      </c>
      <c r="BD122" s="104">
        <f t="shared" si="491"/>
        <v>0</v>
      </c>
      <c r="BE122" s="86">
        <f t="shared" si="492"/>
        <v>1178728.03</v>
      </c>
      <c r="BF122" s="90">
        <f t="shared" si="493"/>
        <v>4.7486272213152672E-2</v>
      </c>
      <c r="BG122" s="85">
        <f t="shared" si="494"/>
        <v>432.1183192254536</v>
      </c>
      <c r="BH122" s="104">
        <f t="shared" si="495"/>
        <v>0</v>
      </c>
      <c r="BI122" s="104">
        <f t="shared" si="496"/>
        <v>4501</v>
      </c>
      <c r="BJ122" s="104">
        <f t="shared" si="497"/>
        <v>25584.710000000003</v>
      </c>
      <c r="BK122" s="104">
        <f t="shared" si="498"/>
        <v>0</v>
      </c>
      <c r="BL122" s="104">
        <f t="shared" si="499"/>
        <v>0</v>
      </c>
      <c r="BM122" s="104">
        <f t="shared" si="500"/>
        <v>0</v>
      </c>
      <c r="BN122" s="104">
        <f t="shared" si="501"/>
        <v>909.72</v>
      </c>
      <c r="BO122" s="87">
        <f t="shared" si="502"/>
        <v>30995.430000000004</v>
      </c>
      <c r="BP122" s="90">
        <f t="shared" si="503"/>
        <v>1.2486828079787998E-3</v>
      </c>
      <c r="BQ122" s="85">
        <f t="shared" si="504"/>
        <v>11.362835848800678</v>
      </c>
      <c r="BR122" s="104">
        <f t="shared" si="505"/>
        <v>0</v>
      </c>
      <c r="BS122" s="104">
        <f t="shared" si="506"/>
        <v>0</v>
      </c>
      <c r="BT122" s="104">
        <f t="shared" si="507"/>
        <v>0</v>
      </c>
      <c r="BU122" s="104">
        <f t="shared" si="508"/>
        <v>0</v>
      </c>
      <c r="BV122" s="87">
        <f t="shared" si="509"/>
        <v>0</v>
      </c>
      <c r="BW122" s="90">
        <f t="shared" si="510"/>
        <v>0</v>
      </c>
      <c r="BX122" s="85">
        <f t="shared" si="511"/>
        <v>0</v>
      </c>
      <c r="BY122" s="104">
        <v>4780121.68</v>
      </c>
      <c r="BZ122" s="90">
        <v>0.19257212311178573</v>
      </c>
      <c r="CA122" s="85">
        <v>1752.3789147991597</v>
      </c>
      <c r="CB122" s="104">
        <v>889100.19000000006</v>
      </c>
      <c r="CC122" s="90">
        <f t="shared" si="512"/>
        <v>3.5818316500970768E-2</v>
      </c>
      <c r="CD122" s="85">
        <f t="shared" si="513"/>
        <v>325.94158274647242</v>
      </c>
      <c r="CE122" s="106">
        <f t="shared" si="514"/>
        <v>996671.66</v>
      </c>
      <c r="CF122" s="107">
        <f t="shared" si="515"/>
        <v>4.0151943916948124E-2</v>
      </c>
      <c r="CG122" s="108">
        <f t="shared" si="516"/>
        <v>365.37697550031345</v>
      </c>
    </row>
    <row r="123" spans="1:85" x14ac:dyDescent="0.2">
      <c r="A123" s="56" t="s">
        <v>245</v>
      </c>
      <c r="B123" s="101" t="s">
        <v>246</v>
      </c>
      <c r="C123" s="102">
        <f t="shared" si="440"/>
        <v>2458.25</v>
      </c>
      <c r="D123" s="102">
        <f t="shared" si="441"/>
        <v>24392078.719999999</v>
      </c>
      <c r="E123" s="103">
        <f t="shared" si="442"/>
        <v>12369903.219999999</v>
      </c>
      <c r="F123" s="103">
        <f t="shared" si="443"/>
        <v>1686794.23</v>
      </c>
      <c r="G123" s="103">
        <f t="shared" si="444"/>
        <v>0</v>
      </c>
      <c r="H123" s="103">
        <f t="shared" si="517"/>
        <v>14056697.449999999</v>
      </c>
      <c r="I123" s="90">
        <f t="shared" si="445"/>
        <v>0.57628124324124841</v>
      </c>
      <c r="J123" s="85">
        <f t="shared" si="446"/>
        <v>5718.1724600833923</v>
      </c>
      <c r="K123" s="103">
        <f t="shared" si="447"/>
        <v>0</v>
      </c>
      <c r="L123" s="103">
        <f t="shared" si="448"/>
        <v>0</v>
      </c>
      <c r="M123" s="103">
        <f t="shared" si="449"/>
        <v>0</v>
      </c>
      <c r="N123" s="103">
        <f t="shared" si="450"/>
        <v>0</v>
      </c>
      <c r="O123" s="103">
        <f t="shared" si="451"/>
        <v>0</v>
      </c>
      <c r="P123" s="103">
        <f t="shared" si="452"/>
        <v>0</v>
      </c>
      <c r="Q123" s="103"/>
      <c r="R123" s="88">
        <f t="shared" si="453"/>
        <v>0</v>
      </c>
      <c r="S123" s="89">
        <f t="shared" si="454"/>
        <v>0</v>
      </c>
      <c r="T123" s="104">
        <f t="shared" si="455"/>
        <v>2022306.05</v>
      </c>
      <c r="U123" s="104">
        <f t="shared" si="456"/>
        <v>69228.98</v>
      </c>
      <c r="V123" s="104">
        <f t="shared" si="457"/>
        <v>411348.64</v>
      </c>
      <c r="W123" s="103">
        <f t="shared" si="458"/>
        <v>0</v>
      </c>
      <c r="X123" s="103">
        <f t="shared" si="459"/>
        <v>0</v>
      </c>
      <c r="Y123" s="103">
        <f t="shared" si="460"/>
        <v>0</v>
      </c>
      <c r="Z123" s="105">
        <f t="shared" si="461"/>
        <v>2502883.67</v>
      </c>
      <c r="AA123" s="90">
        <f t="shared" si="462"/>
        <v>0.10261051133570628</v>
      </c>
      <c r="AB123" s="85">
        <f t="shared" si="463"/>
        <v>1018.1566846333774</v>
      </c>
      <c r="AC123" s="104">
        <f t="shared" si="464"/>
        <v>597753.08000000007</v>
      </c>
      <c r="AD123" s="104">
        <f t="shared" si="465"/>
        <v>0</v>
      </c>
      <c r="AE123" s="104">
        <f t="shared" si="466"/>
        <v>14819.89</v>
      </c>
      <c r="AF123" s="104">
        <f t="shared" si="467"/>
        <v>0</v>
      </c>
      <c r="AG123" s="86">
        <f t="shared" si="468"/>
        <v>612572.97000000009</v>
      </c>
      <c r="AH123" s="90">
        <f t="shared" si="469"/>
        <v>2.511360253596296E-2</v>
      </c>
      <c r="AI123" s="86">
        <f t="shared" si="470"/>
        <v>249.19067222617718</v>
      </c>
      <c r="AJ123" s="104">
        <f t="shared" si="471"/>
        <v>0</v>
      </c>
      <c r="AK123" s="104">
        <f t="shared" si="472"/>
        <v>0</v>
      </c>
      <c r="AL123" s="86">
        <f t="shared" si="473"/>
        <v>0</v>
      </c>
      <c r="AM123" s="90">
        <f t="shared" si="474"/>
        <v>0</v>
      </c>
      <c r="AN123" s="91">
        <f t="shared" si="475"/>
        <v>0</v>
      </c>
      <c r="AO123" s="104">
        <f t="shared" si="476"/>
        <v>520111.72000000003</v>
      </c>
      <c r="AP123" s="104">
        <f t="shared" si="477"/>
        <v>14199.46</v>
      </c>
      <c r="AQ123" s="104">
        <f t="shared" si="478"/>
        <v>0</v>
      </c>
      <c r="AR123" s="104">
        <f t="shared" si="479"/>
        <v>0</v>
      </c>
      <c r="AS123" s="104">
        <f t="shared" si="480"/>
        <v>568636.51</v>
      </c>
      <c r="AT123" s="104">
        <f t="shared" si="481"/>
        <v>0</v>
      </c>
      <c r="AU123" s="104">
        <f t="shared" si="482"/>
        <v>0</v>
      </c>
      <c r="AV123" s="104">
        <f t="shared" si="483"/>
        <v>118086.95000000001</v>
      </c>
      <c r="AW123" s="104">
        <f t="shared" si="484"/>
        <v>0</v>
      </c>
      <c r="AX123" s="104">
        <f t="shared" si="485"/>
        <v>0</v>
      </c>
      <c r="AY123" s="104">
        <f t="shared" si="486"/>
        <v>0</v>
      </c>
      <c r="AZ123" s="104">
        <f t="shared" si="487"/>
        <v>0</v>
      </c>
      <c r="BA123" s="104">
        <f t="shared" si="488"/>
        <v>20543.45</v>
      </c>
      <c r="BB123" s="104">
        <f t="shared" si="489"/>
        <v>0</v>
      </c>
      <c r="BC123" s="104">
        <f t="shared" si="490"/>
        <v>0</v>
      </c>
      <c r="BD123" s="104">
        <f t="shared" si="491"/>
        <v>353845.12999999995</v>
      </c>
      <c r="BE123" s="86">
        <f t="shared" si="492"/>
        <v>1595423.2199999997</v>
      </c>
      <c r="BF123" s="90">
        <f t="shared" si="493"/>
        <v>6.5407431581132575E-2</v>
      </c>
      <c r="BG123" s="85">
        <f t="shared" si="494"/>
        <v>649.00771687175825</v>
      </c>
      <c r="BH123" s="104">
        <f t="shared" si="495"/>
        <v>0</v>
      </c>
      <c r="BI123" s="104">
        <f t="shared" si="496"/>
        <v>0</v>
      </c>
      <c r="BJ123" s="104">
        <f t="shared" si="497"/>
        <v>20714.639999999996</v>
      </c>
      <c r="BK123" s="104">
        <f t="shared" si="498"/>
        <v>0</v>
      </c>
      <c r="BL123" s="104">
        <f t="shared" si="499"/>
        <v>0</v>
      </c>
      <c r="BM123" s="104">
        <f t="shared" si="500"/>
        <v>0</v>
      </c>
      <c r="BN123" s="104">
        <f t="shared" si="501"/>
        <v>8105.53</v>
      </c>
      <c r="BO123" s="87">
        <f t="shared" si="502"/>
        <v>28820.169999999995</v>
      </c>
      <c r="BP123" s="90">
        <f t="shared" si="503"/>
        <v>1.181538085820018E-3</v>
      </c>
      <c r="BQ123" s="85">
        <f t="shared" si="504"/>
        <v>11.723856401911927</v>
      </c>
      <c r="BR123" s="104">
        <f t="shared" si="505"/>
        <v>0</v>
      </c>
      <c r="BS123" s="104">
        <f t="shared" si="506"/>
        <v>0</v>
      </c>
      <c r="BT123" s="104">
        <f t="shared" si="507"/>
        <v>0</v>
      </c>
      <c r="BU123" s="104">
        <f t="shared" si="508"/>
        <v>13840.22</v>
      </c>
      <c r="BV123" s="87">
        <f t="shared" si="509"/>
        <v>13840.22</v>
      </c>
      <c r="BW123" s="90">
        <f t="shared" si="510"/>
        <v>5.6740633542855343E-4</v>
      </c>
      <c r="BX123" s="85">
        <f t="shared" si="511"/>
        <v>5.6301108512152949</v>
      </c>
      <c r="BY123" s="104">
        <v>3710888.9899999993</v>
      </c>
      <c r="BZ123" s="90">
        <v>0.15213500385095508</v>
      </c>
      <c r="CA123" s="85">
        <v>1509.5653371300718</v>
      </c>
      <c r="CB123" s="104">
        <v>812339.61</v>
      </c>
      <c r="CC123" s="90">
        <f t="shared" si="512"/>
        <v>3.3303418676405454E-2</v>
      </c>
      <c r="CD123" s="85">
        <f t="shared" si="513"/>
        <v>330.45443303162818</v>
      </c>
      <c r="CE123" s="106">
        <f t="shared" si="514"/>
        <v>1058612.42</v>
      </c>
      <c r="CF123" s="107">
        <f t="shared" si="515"/>
        <v>4.3399844357340608E-2</v>
      </c>
      <c r="CG123" s="108">
        <f t="shared" si="516"/>
        <v>430.63659920675275</v>
      </c>
    </row>
    <row r="124" spans="1:85" x14ac:dyDescent="0.2">
      <c r="A124" s="56" t="s">
        <v>247</v>
      </c>
      <c r="B124" s="101" t="s">
        <v>248</v>
      </c>
      <c r="C124" s="102">
        <f t="shared" si="440"/>
        <v>2373.2500000000005</v>
      </c>
      <c r="D124" s="102">
        <f t="shared" si="441"/>
        <v>25542441.75</v>
      </c>
      <c r="E124" s="103">
        <f t="shared" si="442"/>
        <v>14690213.630000003</v>
      </c>
      <c r="F124" s="103">
        <f t="shared" si="443"/>
        <v>0</v>
      </c>
      <c r="G124" s="103">
        <f t="shared" si="444"/>
        <v>0</v>
      </c>
      <c r="H124" s="103">
        <f t="shared" si="517"/>
        <v>14690213.630000003</v>
      </c>
      <c r="I124" s="90">
        <f t="shared" si="445"/>
        <v>0.5751295735068086</v>
      </c>
      <c r="J124" s="85">
        <f t="shared" si="446"/>
        <v>6189.9140967028334</v>
      </c>
      <c r="K124" s="103">
        <f t="shared" si="447"/>
        <v>0</v>
      </c>
      <c r="L124" s="103">
        <f t="shared" si="448"/>
        <v>0</v>
      </c>
      <c r="M124" s="103">
        <f t="shared" si="449"/>
        <v>0</v>
      </c>
      <c r="N124" s="103">
        <f t="shared" si="450"/>
        <v>0</v>
      </c>
      <c r="O124" s="103">
        <f t="shared" si="451"/>
        <v>0</v>
      </c>
      <c r="P124" s="103">
        <f t="shared" si="452"/>
        <v>0</v>
      </c>
      <c r="Q124" s="103"/>
      <c r="R124" s="88">
        <f t="shared" si="453"/>
        <v>0</v>
      </c>
      <c r="S124" s="89">
        <f t="shared" si="454"/>
        <v>0</v>
      </c>
      <c r="T124" s="104">
        <f t="shared" si="455"/>
        <v>1971865.67</v>
      </c>
      <c r="U124" s="104">
        <f t="shared" si="456"/>
        <v>16291.6</v>
      </c>
      <c r="V124" s="104">
        <f t="shared" si="457"/>
        <v>435306.47</v>
      </c>
      <c r="W124" s="103">
        <f t="shared" si="458"/>
        <v>0</v>
      </c>
      <c r="X124" s="103">
        <f t="shared" si="459"/>
        <v>0</v>
      </c>
      <c r="Y124" s="103">
        <f t="shared" si="460"/>
        <v>0</v>
      </c>
      <c r="Z124" s="105">
        <f t="shared" si="461"/>
        <v>2423463.7400000002</v>
      </c>
      <c r="AA124" s="90">
        <f t="shared" si="462"/>
        <v>9.4879877332009588E-2</v>
      </c>
      <c r="AB124" s="85">
        <f t="shared" si="463"/>
        <v>1021.1582176340461</v>
      </c>
      <c r="AC124" s="104">
        <f t="shared" si="464"/>
        <v>805954.53000000014</v>
      </c>
      <c r="AD124" s="104">
        <f t="shared" si="465"/>
        <v>110349.43</v>
      </c>
      <c r="AE124" s="104">
        <f t="shared" si="466"/>
        <v>17511</v>
      </c>
      <c r="AF124" s="104">
        <f t="shared" si="467"/>
        <v>0</v>
      </c>
      <c r="AG124" s="86">
        <f t="shared" si="468"/>
        <v>933814.9600000002</v>
      </c>
      <c r="AH124" s="90">
        <f t="shared" si="469"/>
        <v>3.655934577985287E-2</v>
      </c>
      <c r="AI124" s="86">
        <f t="shared" si="470"/>
        <v>393.47517539239442</v>
      </c>
      <c r="AJ124" s="104">
        <f t="shared" si="471"/>
        <v>0</v>
      </c>
      <c r="AK124" s="104">
        <f t="shared" si="472"/>
        <v>0</v>
      </c>
      <c r="AL124" s="86">
        <f t="shared" si="473"/>
        <v>0</v>
      </c>
      <c r="AM124" s="90">
        <f t="shared" si="474"/>
        <v>0</v>
      </c>
      <c r="AN124" s="91">
        <f t="shared" si="475"/>
        <v>0</v>
      </c>
      <c r="AO124" s="104">
        <f t="shared" si="476"/>
        <v>805193.18</v>
      </c>
      <c r="AP124" s="104">
        <f t="shared" si="477"/>
        <v>121611.31</v>
      </c>
      <c r="AQ124" s="104">
        <f t="shared" si="478"/>
        <v>44594</v>
      </c>
      <c r="AR124" s="104">
        <f t="shared" si="479"/>
        <v>0</v>
      </c>
      <c r="AS124" s="104">
        <f t="shared" si="480"/>
        <v>618703.38</v>
      </c>
      <c r="AT124" s="104">
        <f t="shared" si="481"/>
        <v>146973.16</v>
      </c>
      <c r="AU124" s="104">
        <f t="shared" si="482"/>
        <v>0</v>
      </c>
      <c r="AV124" s="104">
        <f t="shared" si="483"/>
        <v>60497.799999999996</v>
      </c>
      <c r="AW124" s="104">
        <f t="shared" si="484"/>
        <v>0</v>
      </c>
      <c r="AX124" s="104">
        <f t="shared" si="485"/>
        <v>0</v>
      </c>
      <c r="AY124" s="104">
        <f t="shared" si="486"/>
        <v>0</v>
      </c>
      <c r="AZ124" s="104">
        <f t="shared" si="487"/>
        <v>44478</v>
      </c>
      <c r="BA124" s="104">
        <f t="shared" si="488"/>
        <v>245551.34999999998</v>
      </c>
      <c r="BB124" s="104">
        <f t="shared" si="489"/>
        <v>0</v>
      </c>
      <c r="BC124" s="104">
        <f t="shared" si="490"/>
        <v>0</v>
      </c>
      <c r="BD124" s="104">
        <f t="shared" si="491"/>
        <v>0</v>
      </c>
      <c r="BE124" s="86">
        <f t="shared" si="492"/>
        <v>2087602.1800000002</v>
      </c>
      <c r="BF124" s="90">
        <f t="shared" si="493"/>
        <v>8.173072098715857E-2</v>
      </c>
      <c r="BG124" s="85">
        <f t="shared" si="494"/>
        <v>879.63854629727155</v>
      </c>
      <c r="BH124" s="104">
        <f t="shared" si="495"/>
        <v>24127.77</v>
      </c>
      <c r="BI124" s="104">
        <f t="shared" si="496"/>
        <v>0</v>
      </c>
      <c r="BJ124" s="104">
        <f t="shared" si="497"/>
        <v>44455.38</v>
      </c>
      <c r="BK124" s="104">
        <f t="shared" si="498"/>
        <v>0</v>
      </c>
      <c r="BL124" s="104">
        <f t="shared" si="499"/>
        <v>0</v>
      </c>
      <c r="BM124" s="104">
        <f t="shared" si="500"/>
        <v>0</v>
      </c>
      <c r="BN124" s="104">
        <f t="shared" si="501"/>
        <v>68612.87</v>
      </c>
      <c r="BO124" s="87">
        <f t="shared" si="502"/>
        <v>137196.01999999999</v>
      </c>
      <c r="BP124" s="90">
        <f t="shared" si="503"/>
        <v>5.3712961878439047E-3</v>
      </c>
      <c r="BQ124" s="85">
        <f t="shared" si="504"/>
        <v>57.80934162014114</v>
      </c>
      <c r="BR124" s="104">
        <f t="shared" si="505"/>
        <v>0</v>
      </c>
      <c r="BS124" s="104">
        <f t="shared" si="506"/>
        <v>0</v>
      </c>
      <c r="BT124" s="104">
        <f t="shared" si="507"/>
        <v>0</v>
      </c>
      <c r="BU124" s="104">
        <f t="shared" si="508"/>
        <v>33437.58</v>
      </c>
      <c r="BV124" s="87">
        <f t="shared" si="509"/>
        <v>33437.58</v>
      </c>
      <c r="BW124" s="90">
        <f t="shared" si="510"/>
        <v>1.3090988061076815E-3</v>
      </c>
      <c r="BX124" s="85">
        <f t="shared" si="511"/>
        <v>14.089362688296637</v>
      </c>
      <c r="BY124" s="104">
        <v>3231050.84</v>
      </c>
      <c r="BZ124" s="90">
        <v>0.12649733614445846</v>
      </c>
      <c r="CA124" s="85">
        <v>1361.4456294111446</v>
      </c>
      <c r="CB124" s="104">
        <v>953128.79000000015</v>
      </c>
      <c r="CC124" s="90">
        <f t="shared" si="512"/>
        <v>3.7315492360866405E-2</v>
      </c>
      <c r="CD124" s="85">
        <f t="shared" si="513"/>
        <v>401.61331086063416</v>
      </c>
      <c r="CE124" s="106">
        <f t="shared" si="514"/>
        <v>1052534.01</v>
      </c>
      <c r="CF124" s="107">
        <f t="shared" si="515"/>
        <v>4.1207258894894024E-2</v>
      </c>
      <c r="CG124" s="108">
        <f t="shared" si="516"/>
        <v>443.49900347624555</v>
      </c>
    </row>
    <row r="125" spans="1:85" x14ac:dyDescent="0.2">
      <c r="A125" s="56" t="s">
        <v>249</v>
      </c>
      <c r="B125" s="101" t="s">
        <v>250</v>
      </c>
      <c r="C125" s="102">
        <f t="shared" si="440"/>
        <v>2486.33</v>
      </c>
      <c r="D125" s="102">
        <f t="shared" si="441"/>
        <v>24960798.59</v>
      </c>
      <c r="E125" s="103">
        <f t="shared" si="442"/>
        <v>13572133.629999999</v>
      </c>
      <c r="F125" s="103">
        <f t="shared" si="443"/>
        <v>93230.42</v>
      </c>
      <c r="G125" s="103">
        <f t="shared" si="444"/>
        <v>0</v>
      </c>
      <c r="H125" s="103">
        <f t="shared" si="517"/>
        <v>13665364.049999999</v>
      </c>
      <c r="I125" s="90">
        <f t="shared" si="445"/>
        <v>0.54747303058944308</v>
      </c>
      <c r="J125" s="85">
        <f t="shared" si="446"/>
        <v>5496.1988352310427</v>
      </c>
      <c r="K125" s="103">
        <f t="shared" si="447"/>
        <v>0</v>
      </c>
      <c r="L125" s="103">
        <f t="shared" si="448"/>
        <v>0</v>
      </c>
      <c r="M125" s="103">
        <f t="shared" si="449"/>
        <v>0</v>
      </c>
      <c r="N125" s="103">
        <f t="shared" si="450"/>
        <v>0</v>
      </c>
      <c r="O125" s="103">
        <f t="shared" si="451"/>
        <v>0</v>
      </c>
      <c r="P125" s="103">
        <f t="shared" si="452"/>
        <v>0</v>
      </c>
      <c r="Q125" s="103"/>
      <c r="R125" s="88">
        <f t="shared" si="453"/>
        <v>0</v>
      </c>
      <c r="S125" s="89">
        <f t="shared" si="454"/>
        <v>0</v>
      </c>
      <c r="T125" s="104">
        <f t="shared" si="455"/>
        <v>2900750.27</v>
      </c>
      <c r="U125" s="104">
        <f t="shared" si="456"/>
        <v>49050</v>
      </c>
      <c r="V125" s="104">
        <f t="shared" si="457"/>
        <v>279483.31999999995</v>
      </c>
      <c r="W125" s="103">
        <f t="shared" si="458"/>
        <v>0</v>
      </c>
      <c r="X125" s="103">
        <f t="shared" si="459"/>
        <v>0</v>
      </c>
      <c r="Y125" s="103">
        <f t="shared" si="460"/>
        <v>0</v>
      </c>
      <c r="Z125" s="105">
        <f t="shared" si="461"/>
        <v>3229283.59</v>
      </c>
      <c r="AA125" s="90">
        <f t="shared" si="462"/>
        <v>0.12937420965744831</v>
      </c>
      <c r="AB125" s="85">
        <f t="shared" si="463"/>
        <v>1298.8153583796197</v>
      </c>
      <c r="AC125" s="104">
        <f t="shared" si="464"/>
        <v>802042.03000000014</v>
      </c>
      <c r="AD125" s="104">
        <f t="shared" si="465"/>
        <v>261573.58</v>
      </c>
      <c r="AE125" s="104">
        <f t="shared" si="466"/>
        <v>7191.94</v>
      </c>
      <c r="AF125" s="104">
        <f t="shared" si="467"/>
        <v>0</v>
      </c>
      <c r="AG125" s="86">
        <f t="shared" si="468"/>
        <v>1070807.55</v>
      </c>
      <c r="AH125" s="90">
        <f t="shared" si="469"/>
        <v>4.2899570946780353E-2</v>
      </c>
      <c r="AI125" s="86">
        <f t="shared" si="470"/>
        <v>430.67796712423535</v>
      </c>
      <c r="AJ125" s="104">
        <f t="shared" si="471"/>
        <v>0</v>
      </c>
      <c r="AK125" s="104">
        <f t="shared" si="472"/>
        <v>0</v>
      </c>
      <c r="AL125" s="86">
        <f t="shared" si="473"/>
        <v>0</v>
      </c>
      <c r="AM125" s="90">
        <f t="shared" si="474"/>
        <v>0</v>
      </c>
      <c r="AN125" s="91">
        <f t="shared" si="475"/>
        <v>0</v>
      </c>
      <c r="AO125" s="104">
        <f t="shared" si="476"/>
        <v>206277.86000000002</v>
      </c>
      <c r="AP125" s="104">
        <f t="shared" si="477"/>
        <v>38087.53</v>
      </c>
      <c r="AQ125" s="104">
        <f t="shared" si="478"/>
        <v>0</v>
      </c>
      <c r="AR125" s="104">
        <f t="shared" si="479"/>
        <v>0</v>
      </c>
      <c r="AS125" s="104">
        <f t="shared" si="480"/>
        <v>357449.18</v>
      </c>
      <c r="AT125" s="104">
        <f t="shared" si="481"/>
        <v>0</v>
      </c>
      <c r="AU125" s="104">
        <f t="shared" si="482"/>
        <v>0</v>
      </c>
      <c r="AV125" s="104">
        <f t="shared" si="483"/>
        <v>88723.520000000004</v>
      </c>
      <c r="AW125" s="104">
        <f t="shared" si="484"/>
        <v>0</v>
      </c>
      <c r="AX125" s="104">
        <f t="shared" si="485"/>
        <v>0</v>
      </c>
      <c r="AY125" s="104">
        <f t="shared" si="486"/>
        <v>0</v>
      </c>
      <c r="AZ125" s="104">
        <f t="shared" si="487"/>
        <v>0</v>
      </c>
      <c r="BA125" s="104">
        <f t="shared" si="488"/>
        <v>46273.619999999995</v>
      </c>
      <c r="BB125" s="104">
        <f t="shared" si="489"/>
        <v>0</v>
      </c>
      <c r="BC125" s="104">
        <f t="shared" si="490"/>
        <v>0</v>
      </c>
      <c r="BD125" s="104">
        <f t="shared" si="491"/>
        <v>19778.25</v>
      </c>
      <c r="BE125" s="86">
        <f t="shared" si="492"/>
        <v>756589.96000000008</v>
      </c>
      <c r="BF125" s="90">
        <f t="shared" si="493"/>
        <v>3.0311127958186055E-2</v>
      </c>
      <c r="BG125" s="85">
        <f t="shared" si="494"/>
        <v>304.29989583040066</v>
      </c>
      <c r="BH125" s="104">
        <f t="shared" si="495"/>
        <v>0</v>
      </c>
      <c r="BI125" s="104">
        <f t="shared" si="496"/>
        <v>0</v>
      </c>
      <c r="BJ125" s="104">
        <f t="shared" si="497"/>
        <v>22388.539999999997</v>
      </c>
      <c r="BK125" s="104">
        <f t="shared" si="498"/>
        <v>0</v>
      </c>
      <c r="BL125" s="104">
        <f t="shared" si="499"/>
        <v>0</v>
      </c>
      <c r="BM125" s="104">
        <f t="shared" si="500"/>
        <v>0</v>
      </c>
      <c r="BN125" s="104">
        <f t="shared" si="501"/>
        <v>6801.42</v>
      </c>
      <c r="BO125" s="87">
        <f t="shared" si="502"/>
        <v>29189.96</v>
      </c>
      <c r="BP125" s="90">
        <f t="shared" si="503"/>
        <v>1.1694321355445062E-3</v>
      </c>
      <c r="BQ125" s="85">
        <f t="shared" si="504"/>
        <v>11.740179300414667</v>
      </c>
      <c r="BR125" s="104">
        <f t="shared" si="505"/>
        <v>0</v>
      </c>
      <c r="BS125" s="104">
        <f t="shared" si="506"/>
        <v>0</v>
      </c>
      <c r="BT125" s="104">
        <f t="shared" si="507"/>
        <v>0</v>
      </c>
      <c r="BU125" s="104">
        <f t="shared" si="508"/>
        <v>89751.13</v>
      </c>
      <c r="BV125" s="87">
        <f t="shared" si="509"/>
        <v>89751.13</v>
      </c>
      <c r="BW125" s="90">
        <f t="shared" si="510"/>
        <v>3.5956834344217192E-3</v>
      </c>
      <c r="BX125" s="85">
        <f t="shared" si="511"/>
        <v>36.097834961569866</v>
      </c>
      <c r="BY125" s="104">
        <v>4198777.3999999994</v>
      </c>
      <c r="BZ125" s="90">
        <v>0.16821486639783023</v>
      </c>
      <c r="CA125" s="85">
        <v>1688.7450177570956</v>
      </c>
      <c r="CB125" s="104">
        <v>693006.5199999999</v>
      </c>
      <c r="CC125" s="90">
        <f t="shared" si="512"/>
        <v>2.7763795998002959E-2</v>
      </c>
      <c r="CD125" s="85">
        <f t="shared" si="513"/>
        <v>278.72668551640368</v>
      </c>
      <c r="CE125" s="106">
        <f t="shared" si="514"/>
        <v>1228028.4299999997</v>
      </c>
      <c r="CF125" s="107">
        <f t="shared" si="515"/>
        <v>4.9198282882342653E-2</v>
      </c>
      <c r="CG125" s="108">
        <f t="shared" si="516"/>
        <v>493.9120832713275</v>
      </c>
    </row>
    <row r="126" spans="1:85" s="61" customFormat="1" x14ac:dyDescent="0.2">
      <c r="A126" s="56"/>
      <c r="B126" s="110" t="s">
        <v>251</v>
      </c>
      <c r="C126" s="115"/>
      <c r="D126" s="116"/>
      <c r="E126" s="83"/>
      <c r="F126" s="83"/>
      <c r="G126" s="83"/>
      <c r="H126" s="83"/>
      <c r="I126" s="84"/>
      <c r="J126" s="85"/>
      <c r="K126" s="104">
        <f>IF(ISNA(VLOOKUP($A126,program1516,4,FALSE))=TRUE,0,VLOOKUP($A126,program1516,4,FALSE))</f>
        <v>0</v>
      </c>
      <c r="L126" s="104">
        <f>IF(ISNA(VLOOKUP($A126,program1516,5,FALSE))=TRUE,0,VLOOKUP($A126,program1516,5,FALSE))</f>
        <v>0</v>
      </c>
      <c r="M126" s="104">
        <f>IF(ISNA(VLOOKUP($A126,program1516,6,FALSE))=TRUE,0,VLOOKUP($A126,program1516,6,FALSE))</f>
        <v>0</v>
      </c>
      <c r="N126" s="104">
        <f>IF(ISNA(VLOOKUP($A126,program1516,7,FALSE))=TRUE,0,VLOOKUP($A126,program1516,7,FALSE))</f>
        <v>0</v>
      </c>
      <c r="O126" s="104">
        <f>IF(ISNA(VLOOKUP($A126,program1516,8,FALSE))=TRUE,0,VLOOKUP($A126,program1516,8,FALSE))</f>
        <v>0</v>
      </c>
      <c r="P126" s="104">
        <f>IF(ISNA(VLOOKUP($A126,program1516,9,FALSE))=TRUE,0,VLOOKUP($A126,program1516,9,FALSE))</f>
        <v>0</v>
      </c>
      <c r="Q126" s="87"/>
      <c r="R126" s="88"/>
      <c r="S126" s="89"/>
      <c r="T126" s="86"/>
      <c r="U126" s="86"/>
      <c r="V126" s="86"/>
      <c r="W126" s="86"/>
      <c r="X126" s="86"/>
      <c r="Y126" s="86"/>
      <c r="Z126" s="86"/>
      <c r="AA126" s="90"/>
      <c r="AB126" s="85"/>
      <c r="AC126" s="86"/>
      <c r="AD126" s="86"/>
      <c r="AE126" s="86"/>
      <c r="AF126" s="86"/>
      <c r="AG126" s="86"/>
      <c r="AH126" s="90"/>
      <c r="AI126" s="86"/>
      <c r="AJ126" s="86"/>
      <c r="AK126" s="86"/>
      <c r="AL126" s="86"/>
      <c r="AM126" s="90"/>
      <c r="AN126" s="91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90"/>
      <c r="BG126" s="85"/>
      <c r="BH126" s="86"/>
      <c r="BI126" s="104"/>
      <c r="BJ126" s="86"/>
      <c r="BK126" s="86"/>
      <c r="BL126" s="86"/>
      <c r="BM126" s="86"/>
      <c r="BN126" s="86"/>
      <c r="BO126" s="86"/>
      <c r="BP126" s="90"/>
      <c r="BQ126" s="85"/>
      <c r="BR126" s="86"/>
      <c r="BS126" s="86"/>
      <c r="BT126" s="86"/>
      <c r="BU126" s="86"/>
      <c r="BV126" s="86"/>
      <c r="BW126" s="90"/>
      <c r="BX126" s="85"/>
      <c r="BY126" s="86"/>
      <c r="BZ126" s="90"/>
      <c r="CA126" s="85"/>
      <c r="CB126" s="86"/>
      <c r="CC126" s="90"/>
      <c r="CD126" s="85"/>
      <c r="CE126" s="92"/>
      <c r="CF126" s="107"/>
      <c r="CG126" s="108"/>
    </row>
    <row r="127" spans="1:85" s="61" customFormat="1" ht="4.5" customHeight="1" x14ac:dyDescent="0.2">
      <c r="A127" s="17"/>
      <c r="B127" s="53"/>
      <c r="C127" s="54"/>
      <c r="D127" s="55"/>
      <c r="E127" s="94"/>
      <c r="F127" s="94"/>
      <c r="G127" s="94"/>
      <c r="H127" s="94"/>
      <c r="I127" s="95"/>
      <c r="J127" s="70"/>
      <c r="K127" s="104">
        <f>IF(ISNA(VLOOKUP($A127,program1516,4,FALSE))=TRUE,0,VLOOKUP($A127,program1516,4,FALSE))</f>
        <v>0</v>
      </c>
      <c r="L127" s="104">
        <f>IF(ISNA(VLOOKUP($A127,program1516,5,FALSE))=TRUE,0,VLOOKUP($A127,program1516,5,FALSE))</f>
        <v>0</v>
      </c>
      <c r="M127" s="104">
        <f>IF(ISNA(VLOOKUP($A127,program1516,6,FALSE))=TRUE,0,VLOOKUP($A127,program1516,6,FALSE))</f>
        <v>0</v>
      </c>
      <c r="N127" s="104">
        <f>IF(ISNA(VLOOKUP($A127,program1516,7,FALSE))=TRUE,0,VLOOKUP($A127,program1516,7,FALSE))</f>
        <v>0</v>
      </c>
      <c r="O127" s="104">
        <f>IF(ISNA(VLOOKUP($A127,program1516,8,FALSE))=TRUE,0,VLOOKUP($A127,program1516,8,FALSE))</f>
        <v>0</v>
      </c>
      <c r="P127" s="104">
        <f>IF(ISNA(VLOOKUP($A127,program1516,9,FALSE))=TRUE,0,VLOOKUP($A127,program1516,9,FALSE))</f>
        <v>0</v>
      </c>
      <c r="Q127" s="87"/>
      <c r="R127" s="73"/>
      <c r="S127" s="74"/>
      <c r="T127" s="97"/>
      <c r="U127" s="97"/>
      <c r="V127" s="97"/>
      <c r="W127" s="97"/>
      <c r="X127" s="97"/>
      <c r="Y127" s="97"/>
      <c r="Z127" s="97"/>
      <c r="AA127" s="98"/>
      <c r="AB127" s="99"/>
      <c r="AC127" s="97"/>
      <c r="AD127" s="97"/>
      <c r="AE127" s="97"/>
      <c r="AF127" s="97"/>
      <c r="AG127" s="97"/>
      <c r="AH127" s="98"/>
      <c r="AI127" s="97"/>
      <c r="AJ127" s="97"/>
      <c r="AK127" s="97"/>
      <c r="AL127" s="97"/>
      <c r="AM127" s="98"/>
      <c r="AN127" s="100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8"/>
      <c r="BG127" s="99"/>
      <c r="BH127" s="97"/>
      <c r="BI127" s="104"/>
      <c r="BJ127" s="97"/>
      <c r="BK127" s="97"/>
      <c r="BL127" s="97"/>
      <c r="BM127" s="97"/>
      <c r="BN127" s="97"/>
      <c r="BO127" s="97"/>
      <c r="BP127" s="98"/>
      <c r="BQ127" s="99"/>
      <c r="BR127" s="97"/>
      <c r="BS127" s="97"/>
      <c r="BT127" s="97"/>
      <c r="BU127" s="97"/>
      <c r="BV127" s="97"/>
      <c r="BW127" s="98"/>
      <c r="BX127" s="99"/>
      <c r="BY127" s="97"/>
      <c r="BZ127" s="98"/>
      <c r="CA127" s="99"/>
      <c r="CB127" s="97"/>
      <c r="CC127" s="98"/>
      <c r="CD127" s="99"/>
      <c r="CE127" s="92"/>
    </row>
    <row r="128" spans="1:85" x14ac:dyDescent="0.2">
      <c r="A128" s="56" t="s">
        <v>252</v>
      </c>
      <c r="B128" s="101" t="s">
        <v>253</v>
      </c>
      <c r="C128" s="102">
        <f t="shared" ref="C128:C136" si="518">VLOOKUP($A128,enroll1516,3,FALSE)</f>
        <v>2297.5299999999997</v>
      </c>
      <c r="D128" s="102">
        <f t="shared" ref="D128:D136" si="519">VLOOKUP($A128,enroll1516,4,FALSE)</f>
        <v>25271335.870000001</v>
      </c>
      <c r="E128" s="103">
        <f t="shared" ref="E128:E136" si="520">IF(ISNA(VLOOKUP($A128,program1516,2,FALSE))=TRUE,0,VLOOKUP($A128,program1516,2,FALSE))</f>
        <v>11285704.17</v>
      </c>
      <c r="F128" s="103">
        <f t="shared" ref="F128:F136" si="521">IF(ISNA(VLOOKUP($A128,program1516,3,FALSE))=TRUE,0,VLOOKUP($A128,program1516,3,FALSE))</f>
        <v>0</v>
      </c>
      <c r="G128" s="103">
        <f t="shared" ref="G128:G136" si="522">IF(ISNA(VLOOKUP($A128,program1516,4,FALSE))=TRUE,0,VLOOKUP($A128,program1516,4,FALSE))</f>
        <v>0</v>
      </c>
      <c r="H128" s="103">
        <f>SUM(E128:G128)</f>
        <v>11285704.17</v>
      </c>
      <c r="I128" s="90">
        <f t="shared" ref="I128:I136" si="523">H128/D128</f>
        <v>0.44658122657446991</v>
      </c>
      <c r="J128" s="85">
        <f t="shared" ref="J128:J136" si="524">H128/C128</f>
        <v>4912.1030715594579</v>
      </c>
      <c r="K128" s="103">
        <f t="shared" ref="K128:K136" si="525">IF(ISNA(VLOOKUP($A128,program1516,5,FALSE))=TRUE,0,VLOOKUP($A128,program1516,5,FALSE))</f>
        <v>0</v>
      </c>
      <c r="L128" s="103">
        <f t="shared" ref="L128:L136" si="526">IF(ISNA(VLOOKUP($A128,program1516,6,FALSE))=TRUE,0,VLOOKUP($A128,program1516,6,FALSE))</f>
        <v>0</v>
      </c>
      <c r="M128" s="103">
        <f t="shared" ref="M128:M136" si="527">IF(ISNA(VLOOKUP($A128,program1516,7,FALSE))=TRUE,0,VLOOKUP($A128,program1516,7,FALSE))</f>
        <v>0</v>
      </c>
      <c r="N128" s="103">
        <f t="shared" ref="N128:N136" si="528">IF(ISNA(VLOOKUP($A128,program1516,8,FALSE))=TRUE,0,VLOOKUP($A128,program1516,8,FALSE))</f>
        <v>0</v>
      </c>
      <c r="O128" s="103">
        <f t="shared" ref="O128:O136" si="529">IF(ISNA(VLOOKUP($A128,program1516,9,FALSE))=TRUE,0,VLOOKUP($A128,program1516,9,FALSE))</f>
        <v>0</v>
      </c>
      <c r="P128" s="103">
        <f t="shared" ref="P128:P136" si="530">IF(ISNA(VLOOKUP($A128,program1516,10,FALSE))=TRUE,0,VLOOKUP($A128,program1516,10,FALSE))</f>
        <v>0</v>
      </c>
      <c r="Q128" s="103"/>
      <c r="R128" s="88">
        <f t="shared" ref="R128:R137" si="531">Q128/D128</f>
        <v>0</v>
      </c>
      <c r="S128" s="89">
        <f t="shared" ref="S128:S137" si="532">Q128/C128</f>
        <v>0</v>
      </c>
      <c r="T128" s="104">
        <f t="shared" ref="T128:T136" si="533">VLOOKUP($A128,program1516,11,FALSE)</f>
        <v>1661762.52</v>
      </c>
      <c r="U128" s="104">
        <f t="shared" ref="U128:U136" si="534">VLOOKUP($A128,program1516,12,FALSE)</f>
        <v>74190.77</v>
      </c>
      <c r="V128" s="104">
        <f t="shared" ref="V128:V136" si="535">VLOOKUP($A128,program1516,13,FALSE)</f>
        <v>352335.41</v>
      </c>
      <c r="W128" s="103">
        <f t="shared" ref="W128:W136" si="536">VLOOKUP($A128,program1516,14,FALSE)</f>
        <v>0</v>
      </c>
      <c r="X128" s="103">
        <f t="shared" ref="X128:X136" si="537">VLOOKUP($A128,program1516,15,FALSE)</f>
        <v>0</v>
      </c>
      <c r="Y128" s="103">
        <f t="shared" ref="Y128:Y136" si="538">VLOOKUP($A128,program1516,16,FALSE)</f>
        <v>0</v>
      </c>
      <c r="Z128" s="105">
        <f t="shared" ref="Z128:Z136" si="539">SUM(T128:Y128)</f>
        <v>2088288.7</v>
      </c>
      <c r="AA128" s="90">
        <f t="shared" ref="AA128:AA137" si="540">Z128/D128</f>
        <v>8.2634677911073165E-2</v>
      </c>
      <c r="AB128" s="85">
        <f t="shared" ref="AB128:AB137" si="541">Z128/C128</f>
        <v>908.92771802762104</v>
      </c>
      <c r="AC128" s="104">
        <f t="shared" ref="AC128:AC136" si="542">VLOOKUP($A128,program1516,17,FALSE)</f>
        <v>1472736.2300000004</v>
      </c>
      <c r="AD128" s="104">
        <f t="shared" ref="AD128:AD136" si="543">VLOOKUP($A128,program1516,18,FALSE)</f>
        <v>537921.10000000009</v>
      </c>
      <c r="AE128" s="104">
        <f t="shared" ref="AE128:AE136" si="544">VLOOKUP($A128,program1516,19,FALSE)</f>
        <v>20795.63</v>
      </c>
      <c r="AF128" s="104">
        <f t="shared" ref="AF128:AF136" si="545">VLOOKUP($A128,program1516,20,FALSE)</f>
        <v>0</v>
      </c>
      <c r="AG128" s="86">
        <f t="shared" ref="AG128:AG136" si="546">SUM(AC128:AF128)</f>
        <v>2031452.9600000004</v>
      </c>
      <c r="AH128" s="90">
        <f t="shared" ref="AH128:AH137" si="547">AG128/D128</f>
        <v>8.0385657903093682E-2</v>
      </c>
      <c r="AI128" s="86">
        <f t="shared" ref="AI128:AI137" si="548">AG128/C128</f>
        <v>884.18996052282262</v>
      </c>
      <c r="AJ128" s="104">
        <f t="shared" ref="AJ128:AJ136" si="549">VLOOKUP($A128,program1516,21,FALSE)</f>
        <v>0</v>
      </c>
      <c r="AK128" s="104">
        <f t="shared" ref="AK128:AK136" si="550">VLOOKUP($A128,program1516,22,FALSE)</f>
        <v>0</v>
      </c>
      <c r="AL128" s="86">
        <f t="shared" ref="AL128:AL136" si="551">SUM(AJ128:AK128)</f>
        <v>0</v>
      </c>
      <c r="AM128" s="90">
        <f t="shared" ref="AM128:AM137" si="552">AL128/D128</f>
        <v>0</v>
      </c>
      <c r="AN128" s="91">
        <f t="shared" ref="AN128:AN137" si="553">AL128/C128</f>
        <v>0</v>
      </c>
      <c r="AO128" s="104">
        <f t="shared" ref="AO128:AO136" si="554">VLOOKUP($A128,program1516,23,FALSE)</f>
        <v>958435.44000000018</v>
      </c>
      <c r="AP128" s="104">
        <f t="shared" ref="AP128:AP136" si="555">VLOOKUP($A128,program1516,24,FALSE)</f>
        <v>93358.83</v>
      </c>
      <c r="AQ128" s="104">
        <f t="shared" ref="AQ128:AQ136" si="556">VLOOKUP($A128,program1516,25,FALSE)</f>
        <v>227713.05000000005</v>
      </c>
      <c r="AR128" s="104">
        <f t="shared" ref="AR128:AR136" si="557">VLOOKUP($A128,program1516,26,FALSE)</f>
        <v>0</v>
      </c>
      <c r="AS128" s="104">
        <f t="shared" ref="AS128:AS136" si="558">VLOOKUP($A128,program1516,27,FALSE)</f>
        <v>797842.14000000013</v>
      </c>
      <c r="AT128" s="104">
        <f t="shared" ref="AT128:AT136" si="559">VLOOKUP($A128,program1516,28,FALSE)</f>
        <v>0</v>
      </c>
      <c r="AU128" s="104">
        <f t="shared" ref="AU128:AU136" si="560">VLOOKUP($A128,program1516,29,FALSE)</f>
        <v>0</v>
      </c>
      <c r="AV128" s="104">
        <f t="shared" ref="AV128:AV136" si="561">VLOOKUP($A128,program1516,30,FALSE)</f>
        <v>619710.19999999995</v>
      </c>
      <c r="AW128" s="104">
        <f t="shared" ref="AW128:AW136" si="562">VLOOKUP($A128,program1516,31,FALSE)</f>
        <v>0</v>
      </c>
      <c r="AX128" s="104">
        <f t="shared" ref="AX128:AX136" si="563">VLOOKUP($A128,program1516,32,FALSE)</f>
        <v>0</v>
      </c>
      <c r="AY128" s="104">
        <f t="shared" ref="AY128:AY136" si="564">VLOOKUP($A128,program1516,33,FALSE)</f>
        <v>0</v>
      </c>
      <c r="AZ128" s="104">
        <f t="shared" ref="AZ128:AZ136" si="565">VLOOKUP($A128,program1516,34,FALSE)</f>
        <v>69838.709999999992</v>
      </c>
      <c r="BA128" s="104">
        <f t="shared" ref="BA128:BA136" si="566">VLOOKUP($A128,program1516,35,FALSE)</f>
        <v>1066005.07</v>
      </c>
      <c r="BB128" s="104">
        <f t="shared" ref="BB128:BB136" si="567">VLOOKUP($A128,program1516,36,FALSE)</f>
        <v>0</v>
      </c>
      <c r="BC128" s="104">
        <f t="shared" ref="BC128:BC136" si="568">VLOOKUP($A128,program1516,37,FALSE)</f>
        <v>0</v>
      </c>
      <c r="BD128" s="104">
        <f t="shared" ref="BD128:BD136" si="569">VLOOKUP($A128,program1516,38,FALSE)</f>
        <v>0</v>
      </c>
      <c r="BE128" s="86">
        <f t="shared" ref="BE128:BE136" si="570">SUM(AO128:BD128)</f>
        <v>3832903.4400000004</v>
      </c>
      <c r="BF128" s="90">
        <f t="shared" ref="BF128:BF137" si="571">BE128/D128</f>
        <v>0.15166999717454985</v>
      </c>
      <c r="BG128" s="85">
        <f t="shared" ref="BG128:BG137" si="572">BE128/C128</f>
        <v>1668.2713348683155</v>
      </c>
      <c r="BH128" s="104">
        <f t="shared" ref="BH128:BH136" si="573">VLOOKUP($A128,program1516,39,FALSE)</f>
        <v>0</v>
      </c>
      <c r="BI128" s="104">
        <f t="shared" ref="BI128:BI136" si="574">VLOOKUP($A128,program1516,40,FALSE)</f>
        <v>0</v>
      </c>
      <c r="BJ128" s="104">
        <f t="shared" ref="BJ128:BJ136" si="575">VLOOKUP($A128,program1516,41,FALSE)</f>
        <v>0</v>
      </c>
      <c r="BK128" s="104">
        <f t="shared" ref="BK128:BK136" si="576">VLOOKUP($A128,program1516,42,FALSE)</f>
        <v>0</v>
      </c>
      <c r="BL128" s="104">
        <f t="shared" ref="BL128:BL136" si="577">VLOOKUP($A128,program1516,43,FALSE)</f>
        <v>0</v>
      </c>
      <c r="BM128" s="104">
        <f t="shared" ref="BM128:BM136" si="578">VLOOKUP($A128,program1516,44,FALSE)</f>
        <v>0</v>
      </c>
      <c r="BN128" s="104">
        <f t="shared" ref="BN128:BN136" si="579">VLOOKUP($A128,program1516,45,FALSE)</f>
        <v>120073.37</v>
      </c>
      <c r="BO128" s="87">
        <f t="shared" ref="BO128:BO136" si="580">SUM(BH128:BN128)</f>
        <v>120073.37</v>
      </c>
      <c r="BP128" s="90">
        <f t="shared" ref="BP128:BP137" si="581">BO128/D128</f>
        <v>4.7513661572018825E-3</v>
      </c>
      <c r="BQ128" s="85">
        <f t="shared" ref="BQ128:BQ137" si="582">BO128/C128</f>
        <v>52.261937820180805</v>
      </c>
      <c r="BR128" s="104">
        <f t="shared" ref="BR128:BR136" si="583">VLOOKUP($A128,program1516,46,FALSE)</f>
        <v>0</v>
      </c>
      <c r="BS128" s="104">
        <f t="shared" ref="BS128:BS136" si="584">VLOOKUP($A128,program1516,47,FALSE)</f>
        <v>0</v>
      </c>
      <c r="BT128" s="104">
        <f t="shared" ref="BT128:BT136" si="585">VLOOKUP($A128,program1516,48,FALSE)</f>
        <v>0</v>
      </c>
      <c r="BU128" s="104">
        <f t="shared" ref="BU128:BU136" si="586">VLOOKUP($A128,program1516,49,FALSE)</f>
        <v>71011.959999999992</v>
      </c>
      <c r="BV128" s="87">
        <f t="shared" ref="BV128:BV136" si="587">SUM(BR128:BU128)</f>
        <v>71011.959999999992</v>
      </c>
      <c r="BW128" s="90">
        <f t="shared" ref="BW128:BW137" si="588">BV128/D128</f>
        <v>2.809980460285022E-3</v>
      </c>
      <c r="BX128" s="85">
        <f t="shared" ref="BX128:BX137" si="589">BV128/C128</f>
        <v>30.907957676287143</v>
      </c>
      <c r="BY128" s="104">
        <v>3655360.93</v>
      </c>
      <c r="BZ128" s="90">
        <v>0.14464454703953092</v>
      </c>
      <c r="CA128" s="85">
        <v>1590.9959521747271</v>
      </c>
      <c r="CB128" s="104">
        <v>1339023.6099999999</v>
      </c>
      <c r="CC128" s="90">
        <f t="shared" ref="CC128:CC137" si="590">CB128/D128</f>
        <v>5.2985865760645276E-2</v>
      </c>
      <c r="CD128" s="85">
        <f t="shared" ref="CD128:CD137" si="591">CB128/C128</f>
        <v>582.8100655921794</v>
      </c>
      <c r="CE128" s="106">
        <f t="shared" ref="CE128:CE136" si="592">VLOOKUP($A128,program1516,52,FALSE)</f>
        <v>847516.7300000001</v>
      </c>
      <c r="CF128" s="107">
        <f t="shared" ref="CF128:CF137" si="593">CE128/D128</f>
        <v>3.3536681019150257E-2</v>
      </c>
      <c r="CG128" s="108">
        <f t="shared" ref="CG128:CG137" si="594">CE128/C128</f>
        <v>368.88168163201357</v>
      </c>
    </row>
    <row r="129" spans="1:147" x14ac:dyDescent="0.2">
      <c r="A129" s="56" t="s">
        <v>254</v>
      </c>
      <c r="B129" s="101" t="s">
        <v>255</v>
      </c>
      <c r="C129" s="102">
        <f t="shared" si="518"/>
        <v>2294.2399999999998</v>
      </c>
      <c r="D129" s="102">
        <f t="shared" si="519"/>
        <v>24323335.460000001</v>
      </c>
      <c r="E129" s="103">
        <f t="shared" si="520"/>
        <v>13652896.210000001</v>
      </c>
      <c r="F129" s="103">
        <f t="shared" si="521"/>
        <v>0</v>
      </c>
      <c r="G129" s="103">
        <f t="shared" si="522"/>
        <v>6453.79</v>
      </c>
      <c r="H129" s="103">
        <f t="shared" ref="H129:H136" si="595">SUM(E129:G129)</f>
        <v>13659350</v>
      </c>
      <c r="I129" s="90">
        <f t="shared" si="523"/>
        <v>0.56157388539343034</v>
      </c>
      <c r="J129" s="85">
        <f t="shared" si="524"/>
        <v>5953.7581072599214</v>
      </c>
      <c r="K129" s="103">
        <f t="shared" si="525"/>
        <v>0</v>
      </c>
      <c r="L129" s="103">
        <f t="shared" si="526"/>
        <v>0</v>
      </c>
      <c r="M129" s="103">
        <f t="shared" si="527"/>
        <v>0</v>
      </c>
      <c r="N129" s="103">
        <f t="shared" si="528"/>
        <v>0</v>
      </c>
      <c r="O129" s="103">
        <f t="shared" si="529"/>
        <v>0</v>
      </c>
      <c r="P129" s="103">
        <f t="shared" si="530"/>
        <v>0</v>
      </c>
      <c r="Q129" s="103"/>
      <c r="R129" s="88">
        <f t="shared" si="531"/>
        <v>0</v>
      </c>
      <c r="S129" s="89">
        <f t="shared" si="532"/>
        <v>0</v>
      </c>
      <c r="T129" s="104">
        <f t="shared" si="533"/>
        <v>2706446.22</v>
      </c>
      <c r="U129" s="104">
        <f t="shared" si="534"/>
        <v>69645.710000000006</v>
      </c>
      <c r="V129" s="104">
        <f t="shared" si="535"/>
        <v>423023.46000000008</v>
      </c>
      <c r="W129" s="103">
        <f t="shared" si="536"/>
        <v>0</v>
      </c>
      <c r="X129" s="103">
        <f t="shared" si="537"/>
        <v>0</v>
      </c>
      <c r="Y129" s="103">
        <f t="shared" si="538"/>
        <v>0</v>
      </c>
      <c r="Z129" s="105">
        <f t="shared" si="539"/>
        <v>3199115.39</v>
      </c>
      <c r="AA129" s="90">
        <f t="shared" si="540"/>
        <v>0.13152453516340229</v>
      </c>
      <c r="AB129" s="85">
        <f t="shared" si="541"/>
        <v>1394.411827010252</v>
      </c>
      <c r="AC129" s="104">
        <f t="shared" si="542"/>
        <v>561056.82999999996</v>
      </c>
      <c r="AD129" s="104">
        <f t="shared" si="543"/>
        <v>0</v>
      </c>
      <c r="AE129" s="104">
        <f t="shared" si="544"/>
        <v>5588.93</v>
      </c>
      <c r="AF129" s="104">
        <f t="shared" si="545"/>
        <v>0</v>
      </c>
      <c r="AG129" s="86">
        <f t="shared" si="546"/>
        <v>566645.76000000001</v>
      </c>
      <c r="AH129" s="90">
        <f t="shared" si="547"/>
        <v>2.3296383875141439E-2</v>
      </c>
      <c r="AI129" s="86">
        <f t="shared" si="548"/>
        <v>246.98626124555412</v>
      </c>
      <c r="AJ129" s="104">
        <f t="shared" si="549"/>
        <v>0</v>
      </c>
      <c r="AK129" s="104">
        <f t="shared" si="550"/>
        <v>0</v>
      </c>
      <c r="AL129" s="86">
        <f t="shared" si="551"/>
        <v>0</v>
      </c>
      <c r="AM129" s="90">
        <f t="shared" si="552"/>
        <v>0</v>
      </c>
      <c r="AN129" s="91">
        <f t="shared" si="553"/>
        <v>0</v>
      </c>
      <c r="AO129" s="104">
        <f t="shared" si="554"/>
        <v>212274.89</v>
      </c>
      <c r="AP129" s="104">
        <f t="shared" si="555"/>
        <v>20624.439999999999</v>
      </c>
      <c r="AQ129" s="104">
        <f t="shared" si="556"/>
        <v>0</v>
      </c>
      <c r="AR129" s="104">
        <f t="shared" si="557"/>
        <v>0</v>
      </c>
      <c r="AS129" s="104">
        <f t="shared" si="558"/>
        <v>376103.7</v>
      </c>
      <c r="AT129" s="104">
        <f t="shared" si="559"/>
        <v>0</v>
      </c>
      <c r="AU129" s="104">
        <f t="shared" si="560"/>
        <v>0</v>
      </c>
      <c r="AV129" s="104">
        <f t="shared" si="561"/>
        <v>82837.52</v>
      </c>
      <c r="AW129" s="104">
        <f t="shared" si="562"/>
        <v>0</v>
      </c>
      <c r="AX129" s="104">
        <f t="shared" si="563"/>
        <v>0</v>
      </c>
      <c r="AY129" s="104">
        <f t="shared" si="564"/>
        <v>0</v>
      </c>
      <c r="AZ129" s="104">
        <f t="shared" si="565"/>
        <v>14495.88</v>
      </c>
      <c r="BA129" s="104">
        <f t="shared" si="566"/>
        <v>98971.73000000001</v>
      </c>
      <c r="BB129" s="104">
        <f t="shared" si="567"/>
        <v>0</v>
      </c>
      <c r="BC129" s="104">
        <f t="shared" si="568"/>
        <v>0</v>
      </c>
      <c r="BD129" s="104">
        <f t="shared" si="569"/>
        <v>0</v>
      </c>
      <c r="BE129" s="86">
        <f t="shared" si="570"/>
        <v>805308.16</v>
      </c>
      <c r="BF129" s="90">
        <f t="shared" si="571"/>
        <v>3.3108459212937237E-2</v>
      </c>
      <c r="BG129" s="85">
        <f t="shared" si="572"/>
        <v>351.0130413557431</v>
      </c>
      <c r="BH129" s="104">
        <f t="shared" si="573"/>
        <v>0</v>
      </c>
      <c r="BI129" s="104">
        <f t="shared" si="574"/>
        <v>0</v>
      </c>
      <c r="BJ129" s="104">
        <f t="shared" si="575"/>
        <v>9282.7200000000012</v>
      </c>
      <c r="BK129" s="104">
        <f t="shared" si="576"/>
        <v>0</v>
      </c>
      <c r="BL129" s="104">
        <f t="shared" si="577"/>
        <v>0</v>
      </c>
      <c r="BM129" s="104">
        <f t="shared" si="578"/>
        <v>0</v>
      </c>
      <c r="BN129" s="104">
        <f t="shared" si="579"/>
        <v>188997.14000000004</v>
      </c>
      <c r="BO129" s="87">
        <f t="shared" si="580"/>
        <v>198279.86000000004</v>
      </c>
      <c r="BP129" s="90">
        <f t="shared" si="581"/>
        <v>8.1518367547112735E-3</v>
      </c>
      <c r="BQ129" s="85">
        <f t="shared" si="582"/>
        <v>86.42507322686383</v>
      </c>
      <c r="BR129" s="104">
        <f t="shared" si="583"/>
        <v>0</v>
      </c>
      <c r="BS129" s="104">
        <f t="shared" si="584"/>
        <v>0</v>
      </c>
      <c r="BT129" s="104">
        <f t="shared" si="585"/>
        <v>0</v>
      </c>
      <c r="BU129" s="104">
        <f t="shared" si="586"/>
        <v>18331.71</v>
      </c>
      <c r="BV129" s="87">
        <f t="shared" si="587"/>
        <v>18331.71</v>
      </c>
      <c r="BW129" s="90">
        <f t="shared" si="588"/>
        <v>7.5366760575031749E-4</v>
      </c>
      <c r="BX129" s="85">
        <f t="shared" si="589"/>
        <v>7.9903192342562246</v>
      </c>
      <c r="BY129" s="104">
        <v>3749066.0100000002</v>
      </c>
      <c r="BZ129" s="90">
        <v>0.15413453537921976</v>
      </c>
      <c r="CA129" s="85">
        <v>1634.1211076434899</v>
      </c>
      <c r="CB129" s="104">
        <v>680106.4</v>
      </c>
      <c r="CC129" s="90">
        <f t="shared" si="590"/>
        <v>2.79610664877127E-2</v>
      </c>
      <c r="CD129" s="85">
        <f t="shared" si="591"/>
        <v>296.4408257200642</v>
      </c>
      <c r="CE129" s="106">
        <f t="shared" si="592"/>
        <v>1447132.17</v>
      </c>
      <c r="CF129" s="107">
        <f t="shared" si="593"/>
        <v>5.9495630127694661E-2</v>
      </c>
      <c r="CG129" s="108">
        <f t="shared" si="594"/>
        <v>630.76756137108589</v>
      </c>
    </row>
    <row r="130" spans="1:147" x14ac:dyDescent="0.2">
      <c r="A130" s="56" t="s">
        <v>256</v>
      </c>
      <c r="B130" s="101" t="s">
        <v>257</v>
      </c>
      <c r="C130" s="102">
        <f t="shared" si="518"/>
        <v>2309.5699999999997</v>
      </c>
      <c r="D130" s="102">
        <f t="shared" si="519"/>
        <v>28140732.239999998</v>
      </c>
      <c r="E130" s="103">
        <f t="shared" si="520"/>
        <v>13214347.019999996</v>
      </c>
      <c r="F130" s="103">
        <f t="shared" si="521"/>
        <v>382114.95999999996</v>
      </c>
      <c r="G130" s="103">
        <f t="shared" si="522"/>
        <v>21521.040000000001</v>
      </c>
      <c r="H130" s="103">
        <f t="shared" si="595"/>
        <v>13617983.019999996</v>
      </c>
      <c r="I130" s="90">
        <f t="shared" si="523"/>
        <v>0.48392425981876286</v>
      </c>
      <c r="J130" s="85">
        <f t="shared" si="524"/>
        <v>5896.3283295158826</v>
      </c>
      <c r="K130" s="103">
        <f t="shared" si="525"/>
        <v>0</v>
      </c>
      <c r="L130" s="103">
        <f t="shared" si="526"/>
        <v>0</v>
      </c>
      <c r="M130" s="103">
        <f t="shared" si="527"/>
        <v>0</v>
      </c>
      <c r="N130" s="103">
        <f t="shared" si="528"/>
        <v>0</v>
      </c>
      <c r="O130" s="103">
        <f t="shared" si="529"/>
        <v>0</v>
      </c>
      <c r="P130" s="103">
        <f t="shared" si="530"/>
        <v>0</v>
      </c>
      <c r="Q130" s="103"/>
      <c r="R130" s="88">
        <f t="shared" si="531"/>
        <v>0</v>
      </c>
      <c r="S130" s="89">
        <f t="shared" si="532"/>
        <v>0</v>
      </c>
      <c r="T130" s="104">
        <f t="shared" si="533"/>
        <v>2601790.810000001</v>
      </c>
      <c r="U130" s="104">
        <f t="shared" si="534"/>
        <v>73042.22</v>
      </c>
      <c r="V130" s="104">
        <f t="shared" si="535"/>
        <v>462159.3</v>
      </c>
      <c r="W130" s="103">
        <f t="shared" si="536"/>
        <v>0</v>
      </c>
      <c r="X130" s="103">
        <f t="shared" si="537"/>
        <v>0</v>
      </c>
      <c r="Y130" s="103">
        <f t="shared" si="538"/>
        <v>0</v>
      </c>
      <c r="Z130" s="105">
        <f t="shared" si="539"/>
        <v>3136992.330000001</v>
      </c>
      <c r="AA130" s="90">
        <f t="shared" si="540"/>
        <v>0.11147514937585722</v>
      </c>
      <c r="AB130" s="85">
        <f t="shared" si="541"/>
        <v>1358.2581735994152</v>
      </c>
      <c r="AC130" s="104">
        <f t="shared" si="542"/>
        <v>453471.84999999992</v>
      </c>
      <c r="AD130" s="104">
        <f t="shared" si="543"/>
        <v>64966.539999999994</v>
      </c>
      <c r="AE130" s="104">
        <f t="shared" si="544"/>
        <v>13447</v>
      </c>
      <c r="AF130" s="104">
        <f t="shared" si="545"/>
        <v>0</v>
      </c>
      <c r="AG130" s="86">
        <f t="shared" si="546"/>
        <v>531885.3899999999</v>
      </c>
      <c r="AH130" s="90">
        <f t="shared" si="547"/>
        <v>1.8900907960168984E-2</v>
      </c>
      <c r="AI130" s="86">
        <f t="shared" si="548"/>
        <v>230.29628458977211</v>
      </c>
      <c r="AJ130" s="104">
        <f t="shared" si="549"/>
        <v>0</v>
      </c>
      <c r="AK130" s="104">
        <f t="shared" si="550"/>
        <v>0</v>
      </c>
      <c r="AL130" s="86">
        <f t="shared" si="551"/>
        <v>0</v>
      </c>
      <c r="AM130" s="90">
        <f t="shared" si="552"/>
        <v>0</v>
      </c>
      <c r="AN130" s="91">
        <f t="shared" si="553"/>
        <v>0</v>
      </c>
      <c r="AO130" s="104">
        <f t="shared" si="554"/>
        <v>529592.09</v>
      </c>
      <c r="AP130" s="104">
        <f t="shared" si="555"/>
        <v>48143</v>
      </c>
      <c r="AQ130" s="104">
        <f t="shared" si="556"/>
        <v>0</v>
      </c>
      <c r="AR130" s="104">
        <f t="shared" si="557"/>
        <v>0</v>
      </c>
      <c r="AS130" s="104">
        <f t="shared" si="558"/>
        <v>477053.97000000003</v>
      </c>
      <c r="AT130" s="104">
        <f t="shared" si="559"/>
        <v>0</v>
      </c>
      <c r="AU130" s="104">
        <f t="shared" si="560"/>
        <v>0</v>
      </c>
      <c r="AV130" s="104">
        <f t="shared" si="561"/>
        <v>172988.54999999996</v>
      </c>
      <c r="AW130" s="104">
        <f t="shared" si="562"/>
        <v>0</v>
      </c>
      <c r="AX130" s="104">
        <f t="shared" si="563"/>
        <v>0</v>
      </c>
      <c r="AY130" s="104">
        <f t="shared" si="564"/>
        <v>0</v>
      </c>
      <c r="AZ130" s="104">
        <f t="shared" si="565"/>
        <v>25133</v>
      </c>
      <c r="BA130" s="104">
        <f t="shared" si="566"/>
        <v>200877.14</v>
      </c>
      <c r="BB130" s="104">
        <f t="shared" si="567"/>
        <v>0</v>
      </c>
      <c r="BC130" s="104">
        <f t="shared" si="568"/>
        <v>0</v>
      </c>
      <c r="BD130" s="104">
        <f t="shared" si="569"/>
        <v>20728.55</v>
      </c>
      <c r="BE130" s="86">
        <f t="shared" si="570"/>
        <v>1474516.3</v>
      </c>
      <c r="BF130" s="90">
        <f t="shared" si="571"/>
        <v>5.2397936465351909E-2</v>
      </c>
      <c r="BG130" s="85">
        <f t="shared" si="572"/>
        <v>638.43758794927203</v>
      </c>
      <c r="BH130" s="104">
        <f t="shared" si="573"/>
        <v>0</v>
      </c>
      <c r="BI130" s="104">
        <f t="shared" si="574"/>
        <v>0</v>
      </c>
      <c r="BJ130" s="104">
        <f t="shared" si="575"/>
        <v>19758.46</v>
      </c>
      <c r="BK130" s="104">
        <f t="shared" si="576"/>
        <v>0</v>
      </c>
      <c r="BL130" s="104">
        <f t="shared" si="577"/>
        <v>0</v>
      </c>
      <c r="BM130" s="104">
        <f t="shared" si="578"/>
        <v>0</v>
      </c>
      <c r="BN130" s="104">
        <f t="shared" si="579"/>
        <v>0</v>
      </c>
      <c r="BO130" s="87">
        <f t="shared" si="580"/>
        <v>19758.46</v>
      </c>
      <c r="BP130" s="90">
        <f t="shared" si="581"/>
        <v>7.021302726414059E-4</v>
      </c>
      <c r="BQ130" s="85">
        <f t="shared" si="582"/>
        <v>8.555038383768407</v>
      </c>
      <c r="BR130" s="104">
        <f t="shared" si="583"/>
        <v>0</v>
      </c>
      <c r="BS130" s="104">
        <f t="shared" si="584"/>
        <v>0</v>
      </c>
      <c r="BT130" s="104">
        <f t="shared" si="585"/>
        <v>124598.09000000001</v>
      </c>
      <c r="BU130" s="104">
        <f t="shared" si="586"/>
        <v>2477815.2400000002</v>
      </c>
      <c r="BV130" s="87">
        <f t="shared" si="587"/>
        <v>2602413.33</v>
      </c>
      <c r="BW130" s="90">
        <f t="shared" si="588"/>
        <v>9.2478522158028972E-2</v>
      </c>
      <c r="BX130" s="85">
        <f t="shared" si="589"/>
        <v>1126.7956069744587</v>
      </c>
      <c r="BY130" s="104">
        <v>4414540.5700000012</v>
      </c>
      <c r="BZ130" s="90">
        <v>0.15687369228171874</v>
      </c>
      <c r="CA130" s="85">
        <v>1911.4123278359182</v>
      </c>
      <c r="CB130" s="104">
        <v>916870.84</v>
      </c>
      <c r="CC130" s="90">
        <f t="shared" si="590"/>
        <v>3.2581626952007128E-2</v>
      </c>
      <c r="CD130" s="85">
        <f t="shared" si="591"/>
        <v>396.98768168966524</v>
      </c>
      <c r="CE130" s="106">
        <f t="shared" si="592"/>
        <v>1425772</v>
      </c>
      <c r="CF130" s="107">
        <f t="shared" si="593"/>
        <v>5.0665774715462776E-2</v>
      </c>
      <c r="CG130" s="108">
        <f t="shared" si="594"/>
        <v>617.3322306749742</v>
      </c>
    </row>
    <row r="131" spans="1:147" x14ac:dyDescent="0.2">
      <c r="A131" s="56" t="s">
        <v>258</v>
      </c>
      <c r="B131" s="101" t="s">
        <v>259</v>
      </c>
      <c r="C131" s="102">
        <f t="shared" si="518"/>
        <v>2196.4900000000002</v>
      </c>
      <c r="D131" s="102">
        <f t="shared" si="519"/>
        <v>25006298.010000002</v>
      </c>
      <c r="E131" s="103">
        <f t="shared" si="520"/>
        <v>12980631.060000001</v>
      </c>
      <c r="F131" s="103">
        <f t="shared" si="521"/>
        <v>138300.34</v>
      </c>
      <c r="G131" s="103">
        <f t="shared" si="522"/>
        <v>22646.48</v>
      </c>
      <c r="H131" s="103">
        <f t="shared" si="595"/>
        <v>13141577.880000001</v>
      </c>
      <c r="I131" s="90">
        <f t="shared" si="523"/>
        <v>0.52553072328997652</v>
      </c>
      <c r="J131" s="85">
        <f t="shared" si="524"/>
        <v>5982.9900796270413</v>
      </c>
      <c r="K131" s="103">
        <f t="shared" si="525"/>
        <v>0</v>
      </c>
      <c r="L131" s="103">
        <f t="shared" si="526"/>
        <v>0</v>
      </c>
      <c r="M131" s="103">
        <f t="shared" si="527"/>
        <v>0</v>
      </c>
      <c r="N131" s="103">
        <f t="shared" si="528"/>
        <v>0</v>
      </c>
      <c r="O131" s="103">
        <f t="shared" si="529"/>
        <v>0</v>
      </c>
      <c r="P131" s="103">
        <f t="shared" si="530"/>
        <v>0</v>
      </c>
      <c r="Q131" s="103"/>
      <c r="R131" s="88">
        <f t="shared" si="531"/>
        <v>0</v>
      </c>
      <c r="S131" s="89">
        <f t="shared" si="532"/>
        <v>0</v>
      </c>
      <c r="T131" s="104">
        <f t="shared" si="533"/>
        <v>2886996.3800000004</v>
      </c>
      <c r="U131" s="104">
        <f t="shared" si="534"/>
        <v>59307.55000000001</v>
      </c>
      <c r="V131" s="104">
        <f t="shared" si="535"/>
        <v>524962.6</v>
      </c>
      <c r="W131" s="103">
        <f t="shared" si="536"/>
        <v>0</v>
      </c>
      <c r="X131" s="103">
        <f t="shared" si="537"/>
        <v>0</v>
      </c>
      <c r="Y131" s="103">
        <f t="shared" si="538"/>
        <v>0</v>
      </c>
      <c r="Z131" s="105">
        <f t="shared" si="539"/>
        <v>3471266.5300000003</v>
      </c>
      <c r="AA131" s="90">
        <f t="shared" si="540"/>
        <v>0.13881569069567368</v>
      </c>
      <c r="AB131" s="85">
        <f t="shared" si="541"/>
        <v>1580.3698309575732</v>
      </c>
      <c r="AC131" s="104">
        <f t="shared" si="542"/>
        <v>542718.75</v>
      </c>
      <c r="AD131" s="104">
        <f t="shared" si="543"/>
        <v>0</v>
      </c>
      <c r="AE131" s="104">
        <f t="shared" si="544"/>
        <v>15725.29</v>
      </c>
      <c r="AF131" s="104">
        <f t="shared" si="545"/>
        <v>0</v>
      </c>
      <c r="AG131" s="86">
        <f t="shared" si="546"/>
        <v>558444.04</v>
      </c>
      <c r="AH131" s="90">
        <f t="shared" si="547"/>
        <v>2.233213567944678E-2</v>
      </c>
      <c r="AI131" s="86">
        <f t="shared" si="548"/>
        <v>254.24383448137709</v>
      </c>
      <c r="AJ131" s="104">
        <f t="shared" si="549"/>
        <v>0</v>
      </c>
      <c r="AK131" s="104">
        <f t="shared" si="550"/>
        <v>0</v>
      </c>
      <c r="AL131" s="86">
        <f t="shared" si="551"/>
        <v>0</v>
      </c>
      <c r="AM131" s="90">
        <f t="shared" si="552"/>
        <v>0</v>
      </c>
      <c r="AN131" s="91">
        <f t="shared" si="553"/>
        <v>0</v>
      </c>
      <c r="AO131" s="104">
        <f t="shared" si="554"/>
        <v>524724.91</v>
      </c>
      <c r="AP131" s="104">
        <f t="shared" si="555"/>
        <v>52108.45</v>
      </c>
      <c r="AQ131" s="104">
        <f t="shared" si="556"/>
        <v>0</v>
      </c>
      <c r="AR131" s="104">
        <f t="shared" si="557"/>
        <v>0</v>
      </c>
      <c r="AS131" s="104">
        <f t="shared" si="558"/>
        <v>527095.89</v>
      </c>
      <c r="AT131" s="104">
        <f t="shared" si="559"/>
        <v>0</v>
      </c>
      <c r="AU131" s="104">
        <f t="shared" si="560"/>
        <v>0</v>
      </c>
      <c r="AV131" s="104">
        <f t="shared" si="561"/>
        <v>23903.24</v>
      </c>
      <c r="AW131" s="104">
        <f t="shared" si="562"/>
        <v>0</v>
      </c>
      <c r="AX131" s="104">
        <f t="shared" si="563"/>
        <v>0</v>
      </c>
      <c r="AY131" s="104">
        <f t="shared" si="564"/>
        <v>59212.200000000004</v>
      </c>
      <c r="AZ131" s="104">
        <f t="shared" si="565"/>
        <v>31526.92</v>
      </c>
      <c r="BA131" s="104">
        <f t="shared" si="566"/>
        <v>105958.7</v>
      </c>
      <c r="BB131" s="104">
        <f t="shared" si="567"/>
        <v>0</v>
      </c>
      <c r="BC131" s="104">
        <f t="shared" si="568"/>
        <v>0</v>
      </c>
      <c r="BD131" s="104">
        <f t="shared" si="569"/>
        <v>1292.0999999999999</v>
      </c>
      <c r="BE131" s="86">
        <f t="shared" si="570"/>
        <v>1325822.4099999999</v>
      </c>
      <c r="BF131" s="90">
        <f t="shared" si="571"/>
        <v>5.3019539696351869E-2</v>
      </c>
      <c r="BG131" s="85">
        <f t="shared" si="572"/>
        <v>603.60958165072441</v>
      </c>
      <c r="BH131" s="104">
        <f t="shared" si="573"/>
        <v>0</v>
      </c>
      <c r="BI131" s="104">
        <f t="shared" si="574"/>
        <v>0</v>
      </c>
      <c r="BJ131" s="104">
        <f t="shared" si="575"/>
        <v>93498.180000000008</v>
      </c>
      <c r="BK131" s="104">
        <f t="shared" si="576"/>
        <v>0</v>
      </c>
      <c r="BL131" s="104">
        <f t="shared" si="577"/>
        <v>0</v>
      </c>
      <c r="BM131" s="104">
        <f t="shared" si="578"/>
        <v>0</v>
      </c>
      <c r="BN131" s="104">
        <f t="shared" si="579"/>
        <v>4576.79</v>
      </c>
      <c r="BO131" s="87">
        <f t="shared" si="580"/>
        <v>98074.97</v>
      </c>
      <c r="BP131" s="90">
        <f t="shared" si="581"/>
        <v>3.9220107654791558E-3</v>
      </c>
      <c r="BQ131" s="85">
        <f t="shared" si="582"/>
        <v>44.650770092283594</v>
      </c>
      <c r="BR131" s="104">
        <f t="shared" si="583"/>
        <v>0</v>
      </c>
      <c r="BS131" s="104">
        <f t="shared" si="584"/>
        <v>0</v>
      </c>
      <c r="BT131" s="104">
        <f t="shared" si="585"/>
        <v>0</v>
      </c>
      <c r="BU131" s="104">
        <f t="shared" si="586"/>
        <v>4879.8900000000003</v>
      </c>
      <c r="BV131" s="87">
        <f t="shared" si="587"/>
        <v>4879.8900000000003</v>
      </c>
      <c r="BW131" s="90">
        <f t="shared" si="588"/>
        <v>1.9514643863112146E-4</v>
      </c>
      <c r="BX131" s="85">
        <f t="shared" si="589"/>
        <v>2.2216764018957518</v>
      </c>
      <c r="BY131" s="104">
        <v>3974216.1399999997</v>
      </c>
      <c r="BZ131" s="90">
        <v>0.15892860824144034</v>
      </c>
      <c r="CA131" s="85">
        <v>1809.348615290759</v>
      </c>
      <c r="CB131" s="104">
        <v>901135.51</v>
      </c>
      <c r="CC131" s="90">
        <f t="shared" si="590"/>
        <v>3.603634211028104E-2</v>
      </c>
      <c r="CD131" s="85">
        <f t="shared" si="591"/>
        <v>410.26160374051324</v>
      </c>
      <c r="CE131" s="106">
        <f t="shared" si="592"/>
        <v>1530880.64</v>
      </c>
      <c r="CF131" s="107">
        <f t="shared" si="593"/>
        <v>6.1219803082719473E-2</v>
      </c>
      <c r="CG131" s="108">
        <f t="shared" si="594"/>
        <v>696.96681523703717</v>
      </c>
    </row>
    <row r="132" spans="1:147" x14ac:dyDescent="0.2">
      <c r="A132" s="56" t="s">
        <v>260</v>
      </c>
      <c r="B132" s="101" t="s">
        <v>261</v>
      </c>
      <c r="C132" s="102">
        <f t="shared" si="518"/>
        <v>2423.5300000000002</v>
      </c>
      <c r="D132" s="102">
        <f t="shared" si="519"/>
        <v>23178231.949999999</v>
      </c>
      <c r="E132" s="103">
        <f t="shared" si="520"/>
        <v>13574026.919999998</v>
      </c>
      <c r="F132" s="103">
        <f t="shared" si="521"/>
        <v>0</v>
      </c>
      <c r="G132" s="103">
        <f t="shared" si="522"/>
        <v>11806.6</v>
      </c>
      <c r="H132" s="103">
        <f t="shared" si="595"/>
        <v>13585833.519999998</v>
      </c>
      <c r="I132" s="90">
        <f t="shared" si="523"/>
        <v>0.58614624054618614</v>
      </c>
      <c r="J132" s="85">
        <f t="shared" si="524"/>
        <v>5605.8037325719079</v>
      </c>
      <c r="K132" s="103">
        <f t="shared" si="525"/>
        <v>0</v>
      </c>
      <c r="L132" s="103">
        <f t="shared" si="526"/>
        <v>0</v>
      </c>
      <c r="M132" s="103">
        <f t="shared" si="527"/>
        <v>0</v>
      </c>
      <c r="N132" s="103">
        <f t="shared" si="528"/>
        <v>0</v>
      </c>
      <c r="O132" s="103">
        <f t="shared" si="529"/>
        <v>0</v>
      </c>
      <c r="P132" s="103">
        <f t="shared" si="530"/>
        <v>0</v>
      </c>
      <c r="Q132" s="103"/>
      <c r="R132" s="88">
        <f t="shared" si="531"/>
        <v>0</v>
      </c>
      <c r="S132" s="89">
        <f t="shared" si="532"/>
        <v>0</v>
      </c>
      <c r="T132" s="104">
        <f t="shared" si="533"/>
        <v>1993533.3800000001</v>
      </c>
      <c r="U132" s="104">
        <f t="shared" si="534"/>
        <v>122227.23</v>
      </c>
      <c r="V132" s="104">
        <f t="shared" si="535"/>
        <v>0</v>
      </c>
      <c r="W132" s="103">
        <f t="shared" si="536"/>
        <v>0</v>
      </c>
      <c r="X132" s="103">
        <f t="shared" si="537"/>
        <v>0</v>
      </c>
      <c r="Y132" s="103">
        <f t="shared" si="538"/>
        <v>0</v>
      </c>
      <c r="Z132" s="105">
        <f t="shared" si="539"/>
        <v>2115760.6100000003</v>
      </c>
      <c r="AA132" s="90">
        <f t="shared" si="540"/>
        <v>9.1282226123377816E-2</v>
      </c>
      <c r="AB132" s="85">
        <f t="shared" si="541"/>
        <v>873.00780679422166</v>
      </c>
      <c r="AC132" s="104">
        <f t="shared" si="542"/>
        <v>493052.93000000005</v>
      </c>
      <c r="AD132" s="104">
        <f t="shared" si="543"/>
        <v>315062.02999999997</v>
      </c>
      <c r="AE132" s="104">
        <f t="shared" si="544"/>
        <v>0</v>
      </c>
      <c r="AF132" s="104">
        <f t="shared" si="545"/>
        <v>0</v>
      </c>
      <c r="AG132" s="86">
        <f t="shared" si="546"/>
        <v>808114.96</v>
      </c>
      <c r="AH132" s="90">
        <f t="shared" si="547"/>
        <v>3.4865254681343369E-2</v>
      </c>
      <c r="AI132" s="86">
        <f t="shared" si="548"/>
        <v>333.44541227053094</v>
      </c>
      <c r="AJ132" s="104">
        <f t="shared" si="549"/>
        <v>0</v>
      </c>
      <c r="AK132" s="104">
        <f t="shared" si="550"/>
        <v>0</v>
      </c>
      <c r="AL132" s="86">
        <f t="shared" si="551"/>
        <v>0</v>
      </c>
      <c r="AM132" s="90">
        <f t="shared" si="552"/>
        <v>0</v>
      </c>
      <c r="AN132" s="91">
        <f t="shared" si="553"/>
        <v>0</v>
      </c>
      <c r="AO132" s="104">
        <f t="shared" si="554"/>
        <v>251089.12</v>
      </c>
      <c r="AP132" s="104">
        <f t="shared" si="555"/>
        <v>26183.95</v>
      </c>
      <c r="AQ132" s="104">
        <f t="shared" si="556"/>
        <v>0</v>
      </c>
      <c r="AR132" s="104">
        <f t="shared" si="557"/>
        <v>0</v>
      </c>
      <c r="AS132" s="104">
        <f t="shared" si="558"/>
        <v>295944.40999999992</v>
      </c>
      <c r="AT132" s="104">
        <f t="shared" si="559"/>
        <v>0</v>
      </c>
      <c r="AU132" s="104">
        <f t="shared" si="560"/>
        <v>0</v>
      </c>
      <c r="AV132" s="104">
        <f t="shared" si="561"/>
        <v>60993.820000000007</v>
      </c>
      <c r="AW132" s="104">
        <f t="shared" si="562"/>
        <v>0</v>
      </c>
      <c r="AX132" s="104">
        <f t="shared" si="563"/>
        <v>0</v>
      </c>
      <c r="AY132" s="104">
        <f t="shared" si="564"/>
        <v>0</v>
      </c>
      <c r="AZ132" s="104">
        <f t="shared" si="565"/>
        <v>10810</v>
      </c>
      <c r="BA132" s="104">
        <f t="shared" si="566"/>
        <v>79758.289999999994</v>
      </c>
      <c r="BB132" s="104">
        <f t="shared" si="567"/>
        <v>0</v>
      </c>
      <c r="BC132" s="104">
        <f t="shared" si="568"/>
        <v>0</v>
      </c>
      <c r="BD132" s="104">
        <f t="shared" si="569"/>
        <v>0</v>
      </c>
      <c r="BE132" s="86">
        <f t="shared" si="570"/>
        <v>724779.59000000008</v>
      </c>
      <c r="BF132" s="90">
        <f t="shared" si="571"/>
        <v>3.1269839371850801E-2</v>
      </c>
      <c r="BG132" s="85">
        <f t="shared" si="572"/>
        <v>299.05946697585756</v>
      </c>
      <c r="BH132" s="104">
        <f t="shared" si="573"/>
        <v>0</v>
      </c>
      <c r="BI132" s="104">
        <f t="shared" si="574"/>
        <v>3703.44</v>
      </c>
      <c r="BJ132" s="104">
        <f t="shared" si="575"/>
        <v>29020.25</v>
      </c>
      <c r="BK132" s="104">
        <f t="shared" si="576"/>
        <v>0</v>
      </c>
      <c r="BL132" s="104">
        <f t="shared" si="577"/>
        <v>5465.9</v>
      </c>
      <c r="BM132" s="104">
        <f t="shared" si="578"/>
        <v>0</v>
      </c>
      <c r="BN132" s="104">
        <f t="shared" si="579"/>
        <v>60436.439999999995</v>
      </c>
      <c r="BO132" s="87">
        <f t="shared" si="580"/>
        <v>98626.03</v>
      </c>
      <c r="BP132" s="90">
        <f t="shared" si="581"/>
        <v>4.2551144631202123E-3</v>
      </c>
      <c r="BQ132" s="85">
        <f t="shared" si="582"/>
        <v>40.695196675923135</v>
      </c>
      <c r="BR132" s="104">
        <f t="shared" si="583"/>
        <v>0</v>
      </c>
      <c r="BS132" s="104">
        <f t="shared" si="584"/>
        <v>112842.25</v>
      </c>
      <c r="BT132" s="104">
        <f t="shared" si="585"/>
        <v>0</v>
      </c>
      <c r="BU132" s="104">
        <f t="shared" si="586"/>
        <v>0</v>
      </c>
      <c r="BV132" s="87">
        <f t="shared" si="587"/>
        <v>112842.25</v>
      </c>
      <c r="BW132" s="90">
        <f t="shared" si="588"/>
        <v>4.8684580533762418E-3</v>
      </c>
      <c r="BX132" s="85">
        <f t="shared" si="589"/>
        <v>46.56111127157493</v>
      </c>
      <c r="BY132" s="104">
        <v>3777317.9499999997</v>
      </c>
      <c r="BZ132" s="90">
        <v>0.16296833848882075</v>
      </c>
      <c r="CA132" s="85">
        <v>1558.6016884461919</v>
      </c>
      <c r="CB132" s="104">
        <v>587080.25</v>
      </c>
      <c r="CC132" s="90">
        <f t="shared" si="590"/>
        <v>2.5328948785500439E-2</v>
      </c>
      <c r="CD132" s="85">
        <f t="shared" si="591"/>
        <v>242.24179193160387</v>
      </c>
      <c r="CE132" s="106">
        <f t="shared" si="592"/>
        <v>1367876.79</v>
      </c>
      <c r="CF132" s="107">
        <f t="shared" si="593"/>
        <v>5.9015579486424115E-2</v>
      </c>
      <c r="CG132" s="108">
        <f t="shared" si="594"/>
        <v>564.41504334586318</v>
      </c>
    </row>
    <row r="133" spans="1:147" x14ac:dyDescent="0.2">
      <c r="A133" s="56" t="s">
        <v>262</v>
      </c>
      <c r="B133" s="101" t="s">
        <v>263</v>
      </c>
      <c r="C133" s="102">
        <f t="shared" si="518"/>
        <v>2078.27</v>
      </c>
      <c r="D133" s="102">
        <f t="shared" si="519"/>
        <v>23332503.010000002</v>
      </c>
      <c r="E133" s="103">
        <f t="shared" si="520"/>
        <v>11718655.399999999</v>
      </c>
      <c r="F133" s="103">
        <f t="shared" si="521"/>
        <v>32548.120000000003</v>
      </c>
      <c r="G133" s="103">
        <f t="shared" si="522"/>
        <v>0</v>
      </c>
      <c r="H133" s="103">
        <f t="shared" si="595"/>
        <v>11751203.519999998</v>
      </c>
      <c r="I133" s="90">
        <f t="shared" si="523"/>
        <v>0.50364093020639866</v>
      </c>
      <c r="J133" s="85">
        <f t="shared" si="524"/>
        <v>5654.3199488035707</v>
      </c>
      <c r="K133" s="103">
        <f t="shared" si="525"/>
        <v>0</v>
      </c>
      <c r="L133" s="103">
        <f t="shared" si="526"/>
        <v>0</v>
      </c>
      <c r="M133" s="103">
        <f t="shared" si="527"/>
        <v>0</v>
      </c>
      <c r="N133" s="103">
        <f t="shared" si="528"/>
        <v>0</v>
      </c>
      <c r="O133" s="103">
        <f t="shared" si="529"/>
        <v>0</v>
      </c>
      <c r="P133" s="103">
        <f t="shared" si="530"/>
        <v>0</v>
      </c>
      <c r="Q133" s="103"/>
      <c r="R133" s="88">
        <f t="shared" si="531"/>
        <v>0</v>
      </c>
      <c r="S133" s="89">
        <f t="shared" si="532"/>
        <v>0</v>
      </c>
      <c r="T133" s="104">
        <f t="shared" si="533"/>
        <v>2010165.17</v>
      </c>
      <c r="U133" s="104">
        <f t="shared" si="534"/>
        <v>129009.16000000002</v>
      </c>
      <c r="V133" s="104">
        <f t="shared" si="535"/>
        <v>380354</v>
      </c>
      <c r="W133" s="103">
        <f t="shared" si="536"/>
        <v>0</v>
      </c>
      <c r="X133" s="103">
        <f t="shared" si="537"/>
        <v>0</v>
      </c>
      <c r="Y133" s="103">
        <f t="shared" si="538"/>
        <v>0</v>
      </c>
      <c r="Z133" s="105">
        <f t="shared" si="539"/>
        <v>2519528.33</v>
      </c>
      <c r="AA133" s="90">
        <f t="shared" si="540"/>
        <v>0.10798362819969051</v>
      </c>
      <c r="AB133" s="85">
        <f t="shared" si="541"/>
        <v>1212.3200209789875</v>
      </c>
      <c r="AC133" s="104">
        <f t="shared" si="542"/>
        <v>561118.49999999988</v>
      </c>
      <c r="AD133" s="104">
        <f t="shared" si="543"/>
        <v>52327.27</v>
      </c>
      <c r="AE133" s="104">
        <f t="shared" si="544"/>
        <v>17057</v>
      </c>
      <c r="AF133" s="104">
        <f t="shared" si="545"/>
        <v>0</v>
      </c>
      <c r="AG133" s="86">
        <f t="shared" si="546"/>
        <v>630502.7699999999</v>
      </c>
      <c r="AH133" s="90">
        <f t="shared" si="547"/>
        <v>2.7022508889413828E-2</v>
      </c>
      <c r="AI133" s="86">
        <f t="shared" si="548"/>
        <v>303.37866109793237</v>
      </c>
      <c r="AJ133" s="104">
        <f t="shared" si="549"/>
        <v>0</v>
      </c>
      <c r="AK133" s="104">
        <f t="shared" si="550"/>
        <v>0</v>
      </c>
      <c r="AL133" s="86">
        <f t="shared" si="551"/>
        <v>0</v>
      </c>
      <c r="AM133" s="90">
        <f t="shared" si="552"/>
        <v>0</v>
      </c>
      <c r="AN133" s="91">
        <f t="shared" si="553"/>
        <v>0</v>
      </c>
      <c r="AO133" s="104">
        <f t="shared" si="554"/>
        <v>775072.06</v>
      </c>
      <c r="AP133" s="104">
        <f t="shared" si="555"/>
        <v>108646.26</v>
      </c>
      <c r="AQ133" s="104">
        <f t="shared" si="556"/>
        <v>210208.93</v>
      </c>
      <c r="AR133" s="104">
        <f t="shared" si="557"/>
        <v>0</v>
      </c>
      <c r="AS133" s="104">
        <f t="shared" si="558"/>
        <v>611702.78</v>
      </c>
      <c r="AT133" s="104">
        <f t="shared" si="559"/>
        <v>0</v>
      </c>
      <c r="AU133" s="104">
        <f t="shared" si="560"/>
        <v>0</v>
      </c>
      <c r="AV133" s="104">
        <f t="shared" si="561"/>
        <v>73296.899999999994</v>
      </c>
      <c r="AW133" s="104">
        <f t="shared" si="562"/>
        <v>0</v>
      </c>
      <c r="AX133" s="104">
        <f t="shared" si="563"/>
        <v>0</v>
      </c>
      <c r="AY133" s="104">
        <f t="shared" si="564"/>
        <v>0</v>
      </c>
      <c r="AZ133" s="104">
        <f t="shared" si="565"/>
        <v>117148</v>
      </c>
      <c r="BA133" s="104">
        <f t="shared" si="566"/>
        <v>541238.27</v>
      </c>
      <c r="BB133" s="104">
        <f t="shared" si="567"/>
        <v>0</v>
      </c>
      <c r="BC133" s="104">
        <f t="shared" si="568"/>
        <v>0</v>
      </c>
      <c r="BD133" s="104">
        <f t="shared" si="569"/>
        <v>0</v>
      </c>
      <c r="BE133" s="86">
        <f t="shared" si="570"/>
        <v>2437313.2000000002</v>
      </c>
      <c r="BF133" s="90">
        <f t="shared" si="571"/>
        <v>0.10445999723884745</v>
      </c>
      <c r="BG133" s="85">
        <f t="shared" si="572"/>
        <v>1172.7606133947947</v>
      </c>
      <c r="BH133" s="104">
        <f t="shared" si="573"/>
        <v>0</v>
      </c>
      <c r="BI133" s="104">
        <f t="shared" si="574"/>
        <v>0</v>
      </c>
      <c r="BJ133" s="104">
        <f t="shared" si="575"/>
        <v>16267.47</v>
      </c>
      <c r="BK133" s="104">
        <f t="shared" si="576"/>
        <v>0</v>
      </c>
      <c r="BL133" s="104">
        <f t="shared" si="577"/>
        <v>0</v>
      </c>
      <c r="BM133" s="104">
        <f t="shared" si="578"/>
        <v>0</v>
      </c>
      <c r="BN133" s="104">
        <f t="shared" si="579"/>
        <v>150783.89999999997</v>
      </c>
      <c r="BO133" s="87">
        <f t="shared" si="580"/>
        <v>167051.36999999997</v>
      </c>
      <c r="BP133" s="90">
        <f t="shared" si="581"/>
        <v>7.1595992049547346E-3</v>
      </c>
      <c r="BQ133" s="85">
        <f t="shared" si="582"/>
        <v>80.380013184042483</v>
      </c>
      <c r="BR133" s="104">
        <f t="shared" si="583"/>
        <v>0</v>
      </c>
      <c r="BS133" s="104">
        <f t="shared" si="584"/>
        <v>0</v>
      </c>
      <c r="BT133" s="104">
        <f t="shared" si="585"/>
        <v>0</v>
      </c>
      <c r="BU133" s="104">
        <f t="shared" si="586"/>
        <v>2655.3</v>
      </c>
      <c r="BV133" s="87">
        <f t="shared" si="587"/>
        <v>2655.3</v>
      </c>
      <c r="BW133" s="90">
        <f t="shared" si="588"/>
        <v>1.1380262112735928E-4</v>
      </c>
      <c r="BX133" s="85">
        <f t="shared" si="589"/>
        <v>1.2776491986123075</v>
      </c>
      <c r="BY133" s="104">
        <v>3604997.8599999994</v>
      </c>
      <c r="BZ133" s="90">
        <v>0.15450540640474555</v>
      </c>
      <c r="CA133" s="85">
        <v>1734.6147805626792</v>
      </c>
      <c r="CB133" s="104">
        <v>1006085.4999999999</v>
      </c>
      <c r="CC133" s="90">
        <f t="shared" si="590"/>
        <v>4.3119484419172904E-2</v>
      </c>
      <c r="CD133" s="85">
        <f t="shared" si="591"/>
        <v>484.09759078464293</v>
      </c>
      <c r="CE133" s="106">
        <f t="shared" si="592"/>
        <v>1213165.1599999999</v>
      </c>
      <c r="CF133" s="107">
        <f t="shared" si="593"/>
        <v>5.1994642815648771E-2</v>
      </c>
      <c r="CG133" s="108">
        <f t="shared" si="594"/>
        <v>583.73799361969327</v>
      </c>
    </row>
    <row r="134" spans="1:147" x14ac:dyDescent="0.2">
      <c r="A134" s="56" t="s">
        <v>264</v>
      </c>
      <c r="B134" s="101" t="s">
        <v>265</v>
      </c>
      <c r="C134" s="102">
        <f t="shared" si="518"/>
        <v>2120.9499999999998</v>
      </c>
      <c r="D134" s="102">
        <f t="shared" si="519"/>
        <v>25662881.710000001</v>
      </c>
      <c r="E134" s="103">
        <f t="shared" si="520"/>
        <v>14136941.980000002</v>
      </c>
      <c r="F134" s="103">
        <f t="shared" si="521"/>
        <v>348157.17</v>
      </c>
      <c r="G134" s="103">
        <f t="shared" si="522"/>
        <v>58670.82</v>
      </c>
      <c r="H134" s="103">
        <f t="shared" si="595"/>
        <v>14543769.970000003</v>
      </c>
      <c r="I134" s="90">
        <f t="shared" si="523"/>
        <v>0.56672396086885135</v>
      </c>
      <c r="J134" s="85">
        <f t="shared" si="524"/>
        <v>6857.1960536552033</v>
      </c>
      <c r="K134" s="103">
        <f t="shared" si="525"/>
        <v>0</v>
      </c>
      <c r="L134" s="103">
        <f t="shared" si="526"/>
        <v>0</v>
      </c>
      <c r="M134" s="103">
        <f t="shared" si="527"/>
        <v>0</v>
      </c>
      <c r="N134" s="103">
        <f t="shared" si="528"/>
        <v>0</v>
      </c>
      <c r="O134" s="103">
        <f t="shared" si="529"/>
        <v>0</v>
      </c>
      <c r="P134" s="103">
        <f t="shared" si="530"/>
        <v>0</v>
      </c>
      <c r="Q134" s="103"/>
      <c r="R134" s="88">
        <f t="shared" si="531"/>
        <v>0</v>
      </c>
      <c r="S134" s="89">
        <f t="shared" si="532"/>
        <v>0</v>
      </c>
      <c r="T134" s="104">
        <f t="shared" si="533"/>
        <v>2778828.6700000004</v>
      </c>
      <c r="U134" s="104">
        <f t="shared" si="534"/>
        <v>92955.88</v>
      </c>
      <c r="V134" s="104">
        <f t="shared" si="535"/>
        <v>460305.8</v>
      </c>
      <c r="W134" s="103">
        <f t="shared" si="536"/>
        <v>0</v>
      </c>
      <c r="X134" s="103">
        <f t="shared" si="537"/>
        <v>0</v>
      </c>
      <c r="Y134" s="103">
        <f t="shared" si="538"/>
        <v>0</v>
      </c>
      <c r="Z134" s="105">
        <f t="shared" si="539"/>
        <v>3332090.35</v>
      </c>
      <c r="AA134" s="90">
        <f t="shared" si="540"/>
        <v>0.12984084903846133</v>
      </c>
      <c r="AB134" s="85">
        <f t="shared" si="541"/>
        <v>1571.0367288243478</v>
      </c>
      <c r="AC134" s="104">
        <f t="shared" si="542"/>
        <v>594618.34</v>
      </c>
      <c r="AD134" s="104">
        <f t="shared" si="543"/>
        <v>0</v>
      </c>
      <c r="AE134" s="104">
        <f t="shared" si="544"/>
        <v>14751.019999999999</v>
      </c>
      <c r="AF134" s="104">
        <f t="shared" si="545"/>
        <v>0</v>
      </c>
      <c r="AG134" s="86">
        <f t="shared" si="546"/>
        <v>609369.36</v>
      </c>
      <c r="AH134" s="90">
        <f t="shared" si="547"/>
        <v>2.374516497742139E-2</v>
      </c>
      <c r="AI134" s="86">
        <f t="shared" si="548"/>
        <v>287.30963011857898</v>
      </c>
      <c r="AJ134" s="104">
        <f t="shared" si="549"/>
        <v>0</v>
      </c>
      <c r="AK134" s="104">
        <f t="shared" si="550"/>
        <v>0</v>
      </c>
      <c r="AL134" s="86">
        <f t="shared" si="551"/>
        <v>0</v>
      </c>
      <c r="AM134" s="90">
        <f t="shared" si="552"/>
        <v>0</v>
      </c>
      <c r="AN134" s="91">
        <f t="shared" si="553"/>
        <v>0</v>
      </c>
      <c r="AO134" s="104">
        <f t="shared" si="554"/>
        <v>399257.06000000006</v>
      </c>
      <c r="AP134" s="104">
        <f t="shared" si="555"/>
        <v>50536.75</v>
      </c>
      <c r="AQ134" s="104">
        <f t="shared" si="556"/>
        <v>0</v>
      </c>
      <c r="AR134" s="104">
        <f t="shared" si="557"/>
        <v>0</v>
      </c>
      <c r="AS134" s="104">
        <f t="shared" si="558"/>
        <v>556346.49000000011</v>
      </c>
      <c r="AT134" s="104">
        <f t="shared" si="559"/>
        <v>12461.17</v>
      </c>
      <c r="AU134" s="104">
        <f t="shared" si="560"/>
        <v>0</v>
      </c>
      <c r="AV134" s="104">
        <f t="shared" si="561"/>
        <v>134751.80000000002</v>
      </c>
      <c r="AW134" s="104">
        <f t="shared" si="562"/>
        <v>0</v>
      </c>
      <c r="AX134" s="104">
        <f t="shared" si="563"/>
        <v>0</v>
      </c>
      <c r="AY134" s="104">
        <f t="shared" si="564"/>
        <v>0</v>
      </c>
      <c r="AZ134" s="104">
        <f t="shared" si="565"/>
        <v>7685.41</v>
      </c>
      <c r="BA134" s="104">
        <f t="shared" si="566"/>
        <v>131265.04</v>
      </c>
      <c r="BB134" s="104">
        <f t="shared" si="567"/>
        <v>0</v>
      </c>
      <c r="BC134" s="104">
        <f t="shared" si="568"/>
        <v>0</v>
      </c>
      <c r="BD134" s="104">
        <f t="shared" si="569"/>
        <v>0</v>
      </c>
      <c r="BE134" s="86">
        <f t="shared" si="570"/>
        <v>1292303.7200000002</v>
      </c>
      <c r="BF134" s="90">
        <f t="shared" si="571"/>
        <v>5.0356921510355201E-2</v>
      </c>
      <c r="BG134" s="85">
        <f t="shared" si="572"/>
        <v>609.30418916051781</v>
      </c>
      <c r="BH134" s="104">
        <f t="shared" si="573"/>
        <v>0</v>
      </c>
      <c r="BI134" s="104">
        <f t="shared" si="574"/>
        <v>0</v>
      </c>
      <c r="BJ134" s="104">
        <f t="shared" si="575"/>
        <v>22037.14</v>
      </c>
      <c r="BK134" s="104">
        <f t="shared" si="576"/>
        <v>0</v>
      </c>
      <c r="BL134" s="104">
        <f t="shared" si="577"/>
        <v>0</v>
      </c>
      <c r="BM134" s="104">
        <f t="shared" si="578"/>
        <v>0</v>
      </c>
      <c r="BN134" s="104">
        <f t="shared" si="579"/>
        <v>263793.67000000004</v>
      </c>
      <c r="BO134" s="87">
        <f t="shared" si="580"/>
        <v>285830.81000000006</v>
      </c>
      <c r="BP134" s="90">
        <f t="shared" si="581"/>
        <v>1.1137907785649067E-2</v>
      </c>
      <c r="BQ134" s="85">
        <f t="shared" si="582"/>
        <v>134.76546358942932</v>
      </c>
      <c r="BR134" s="104">
        <f t="shared" si="583"/>
        <v>0</v>
      </c>
      <c r="BS134" s="104">
        <f t="shared" si="584"/>
        <v>0</v>
      </c>
      <c r="BT134" s="104">
        <f t="shared" si="585"/>
        <v>0</v>
      </c>
      <c r="BU134" s="104">
        <f t="shared" si="586"/>
        <v>83003.640000000014</v>
      </c>
      <c r="BV134" s="87">
        <f t="shared" si="587"/>
        <v>83003.640000000014</v>
      </c>
      <c r="BW134" s="90">
        <f t="shared" si="588"/>
        <v>3.2343850132643586E-3</v>
      </c>
      <c r="BX134" s="85">
        <f t="shared" si="589"/>
        <v>39.135123411678741</v>
      </c>
      <c r="BY134" s="104">
        <v>3616363.5000000014</v>
      </c>
      <c r="BZ134" s="90">
        <v>0.14091805982142763</v>
      </c>
      <c r="CA134" s="85">
        <v>1705.0677762323496</v>
      </c>
      <c r="CB134" s="104">
        <v>805956.19</v>
      </c>
      <c r="CC134" s="90">
        <f t="shared" si="590"/>
        <v>3.1405521761258194E-2</v>
      </c>
      <c r="CD134" s="85">
        <f t="shared" si="591"/>
        <v>379.99773214832976</v>
      </c>
      <c r="CE134" s="106">
        <f t="shared" si="592"/>
        <v>1094194.1700000002</v>
      </c>
      <c r="CF134" s="107">
        <f t="shared" si="593"/>
        <v>4.2637229223311576E-2</v>
      </c>
      <c r="CG134" s="108">
        <f t="shared" si="594"/>
        <v>515.89814469930934</v>
      </c>
    </row>
    <row r="135" spans="1:147" x14ac:dyDescent="0.2">
      <c r="A135" s="56" t="s">
        <v>266</v>
      </c>
      <c r="B135" s="101" t="s">
        <v>267</v>
      </c>
      <c r="C135" s="102">
        <f t="shared" si="518"/>
        <v>2166.36</v>
      </c>
      <c r="D135" s="102">
        <f t="shared" si="519"/>
        <v>24453734.32</v>
      </c>
      <c r="E135" s="103">
        <f t="shared" si="520"/>
        <v>11501124.4</v>
      </c>
      <c r="F135" s="103">
        <f t="shared" si="521"/>
        <v>527450.55000000005</v>
      </c>
      <c r="G135" s="103">
        <f t="shared" si="522"/>
        <v>0</v>
      </c>
      <c r="H135" s="103">
        <f t="shared" si="595"/>
        <v>12028574.950000001</v>
      </c>
      <c r="I135" s="90">
        <f t="shared" si="523"/>
        <v>0.49189112765334081</v>
      </c>
      <c r="J135" s="85">
        <f t="shared" si="524"/>
        <v>5552.4358601525137</v>
      </c>
      <c r="K135" s="103">
        <f t="shared" si="525"/>
        <v>0</v>
      </c>
      <c r="L135" s="103">
        <f t="shared" si="526"/>
        <v>0</v>
      </c>
      <c r="M135" s="103">
        <f t="shared" si="527"/>
        <v>0</v>
      </c>
      <c r="N135" s="103">
        <f t="shared" si="528"/>
        <v>0</v>
      </c>
      <c r="O135" s="103">
        <f t="shared" si="529"/>
        <v>0</v>
      </c>
      <c r="P135" s="103">
        <f t="shared" si="530"/>
        <v>0</v>
      </c>
      <c r="Q135" s="103"/>
      <c r="R135" s="88">
        <f t="shared" si="531"/>
        <v>0</v>
      </c>
      <c r="S135" s="89">
        <f t="shared" si="532"/>
        <v>0</v>
      </c>
      <c r="T135" s="104">
        <f t="shared" si="533"/>
        <v>2393699.94</v>
      </c>
      <c r="U135" s="104">
        <f t="shared" si="534"/>
        <v>141342.94</v>
      </c>
      <c r="V135" s="104">
        <f t="shared" si="535"/>
        <v>423791</v>
      </c>
      <c r="W135" s="103">
        <f t="shared" si="536"/>
        <v>0</v>
      </c>
      <c r="X135" s="103">
        <f t="shared" si="537"/>
        <v>0</v>
      </c>
      <c r="Y135" s="103">
        <f t="shared" si="538"/>
        <v>0</v>
      </c>
      <c r="Z135" s="105">
        <f t="shared" si="539"/>
        <v>2958833.88</v>
      </c>
      <c r="AA135" s="90">
        <f t="shared" si="540"/>
        <v>0.12099722035419577</v>
      </c>
      <c r="AB135" s="85">
        <f t="shared" si="541"/>
        <v>1365.8089514208164</v>
      </c>
      <c r="AC135" s="104">
        <f t="shared" si="542"/>
        <v>747842.92</v>
      </c>
      <c r="AD135" s="104">
        <f t="shared" si="543"/>
        <v>161805.27999999997</v>
      </c>
      <c r="AE135" s="104">
        <f t="shared" si="544"/>
        <v>14597.699999999999</v>
      </c>
      <c r="AF135" s="104">
        <f t="shared" si="545"/>
        <v>0</v>
      </c>
      <c r="AG135" s="86">
        <f t="shared" si="546"/>
        <v>924245.89999999991</v>
      </c>
      <c r="AH135" s="90">
        <f t="shared" si="547"/>
        <v>3.7795695655533722E-2</v>
      </c>
      <c r="AI135" s="86">
        <f t="shared" si="548"/>
        <v>426.63541608966187</v>
      </c>
      <c r="AJ135" s="104">
        <f t="shared" si="549"/>
        <v>0</v>
      </c>
      <c r="AK135" s="104">
        <f t="shared" si="550"/>
        <v>0</v>
      </c>
      <c r="AL135" s="86">
        <f t="shared" si="551"/>
        <v>0</v>
      </c>
      <c r="AM135" s="90">
        <f t="shared" si="552"/>
        <v>0</v>
      </c>
      <c r="AN135" s="91">
        <f t="shared" si="553"/>
        <v>0</v>
      </c>
      <c r="AO135" s="104">
        <f t="shared" si="554"/>
        <v>539290.06000000006</v>
      </c>
      <c r="AP135" s="104">
        <f t="shared" si="555"/>
        <v>129611.71999999999</v>
      </c>
      <c r="AQ135" s="104">
        <f t="shared" si="556"/>
        <v>0</v>
      </c>
      <c r="AR135" s="104">
        <f t="shared" si="557"/>
        <v>0</v>
      </c>
      <c r="AS135" s="104">
        <f t="shared" si="558"/>
        <v>493710.95999999996</v>
      </c>
      <c r="AT135" s="104">
        <f t="shared" si="559"/>
        <v>0</v>
      </c>
      <c r="AU135" s="104">
        <f t="shared" si="560"/>
        <v>0</v>
      </c>
      <c r="AV135" s="104">
        <f t="shared" si="561"/>
        <v>64764.73</v>
      </c>
      <c r="AW135" s="104">
        <f t="shared" si="562"/>
        <v>0</v>
      </c>
      <c r="AX135" s="104">
        <f t="shared" si="563"/>
        <v>0</v>
      </c>
      <c r="AY135" s="104">
        <f t="shared" si="564"/>
        <v>0</v>
      </c>
      <c r="AZ135" s="104">
        <f t="shared" si="565"/>
        <v>45898.000000000007</v>
      </c>
      <c r="BA135" s="104">
        <f t="shared" si="566"/>
        <v>187507.75000000003</v>
      </c>
      <c r="BB135" s="104">
        <f t="shared" si="567"/>
        <v>0</v>
      </c>
      <c r="BC135" s="104">
        <f t="shared" si="568"/>
        <v>0</v>
      </c>
      <c r="BD135" s="104">
        <f t="shared" si="569"/>
        <v>0</v>
      </c>
      <c r="BE135" s="86">
        <f t="shared" si="570"/>
        <v>1460783.22</v>
      </c>
      <c r="BF135" s="90">
        <f t="shared" si="571"/>
        <v>5.9736611222003327E-2</v>
      </c>
      <c r="BG135" s="85">
        <f t="shared" si="572"/>
        <v>674.30307982052841</v>
      </c>
      <c r="BH135" s="104">
        <f t="shared" si="573"/>
        <v>41340</v>
      </c>
      <c r="BI135" s="104">
        <f t="shared" si="574"/>
        <v>0</v>
      </c>
      <c r="BJ135" s="104">
        <f t="shared" si="575"/>
        <v>17715.95</v>
      </c>
      <c r="BK135" s="104">
        <f t="shared" si="576"/>
        <v>0</v>
      </c>
      <c r="BL135" s="104">
        <f t="shared" si="577"/>
        <v>0</v>
      </c>
      <c r="BM135" s="104">
        <f t="shared" si="578"/>
        <v>0</v>
      </c>
      <c r="BN135" s="104">
        <f t="shared" si="579"/>
        <v>8419.36</v>
      </c>
      <c r="BO135" s="87">
        <f t="shared" si="580"/>
        <v>67475.31</v>
      </c>
      <c r="BP135" s="90">
        <f t="shared" si="581"/>
        <v>2.7593049436549204E-3</v>
      </c>
      <c r="BQ135" s="85">
        <f t="shared" si="582"/>
        <v>31.14685924777045</v>
      </c>
      <c r="BR135" s="104">
        <f t="shared" si="583"/>
        <v>0</v>
      </c>
      <c r="BS135" s="104">
        <f t="shared" si="584"/>
        <v>0</v>
      </c>
      <c r="BT135" s="104">
        <f t="shared" si="585"/>
        <v>0</v>
      </c>
      <c r="BU135" s="104">
        <f t="shared" si="586"/>
        <v>127020.70999999999</v>
      </c>
      <c r="BV135" s="87">
        <f t="shared" si="587"/>
        <v>127020.70999999999</v>
      </c>
      <c r="BW135" s="90">
        <f t="shared" si="588"/>
        <v>5.1943277185322748E-3</v>
      </c>
      <c r="BX135" s="85">
        <f t="shared" si="589"/>
        <v>58.633241935781676</v>
      </c>
      <c r="BY135" s="104">
        <v>4410601.42</v>
      </c>
      <c r="BZ135" s="90">
        <v>0.18036514841795337</v>
      </c>
      <c r="CA135" s="85">
        <v>2035.9503591277532</v>
      </c>
      <c r="CB135" s="104">
        <v>973867.3600000001</v>
      </c>
      <c r="CC135" s="90">
        <f t="shared" si="590"/>
        <v>3.9824893296706111E-2</v>
      </c>
      <c r="CD135" s="85">
        <f t="shared" si="591"/>
        <v>449.54087040011819</v>
      </c>
      <c r="CE135" s="106">
        <f t="shared" si="592"/>
        <v>1502331.5699999998</v>
      </c>
      <c r="CF135" s="107">
        <f t="shared" si="593"/>
        <v>6.143567073807972E-2</v>
      </c>
      <c r="CG135" s="108">
        <f t="shared" si="594"/>
        <v>693.48195590760531</v>
      </c>
    </row>
    <row r="136" spans="1:147" s="66" customFormat="1" x14ac:dyDescent="0.2">
      <c r="A136" s="56" t="s">
        <v>268</v>
      </c>
      <c r="B136" s="101" t="s">
        <v>269</v>
      </c>
      <c r="C136" s="102">
        <f t="shared" si="518"/>
        <v>2086.2799999999997</v>
      </c>
      <c r="D136" s="102">
        <f t="shared" si="519"/>
        <v>23989765.32</v>
      </c>
      <c r="E136" s="103">
        <f t="shared" si="520"/>
        <v>11143758.210000003</v>
      </c>
      <c r="F136" s="103">
        <f t="shared" si="521"/>
        <v>1147781.3799999999</v>
      </c>
      <c r="G136" s="103">
        <f t="shared" si="522"/>
        <v>232592.05</v>
      </c>
      <c r="H136" s="103">
        <f t="shared" si="595"/>
        <v>12524131.640000004</v>
      </c>
      <c r="I136" s="90">
        <f t="shared" si="523"/>
        <v>0.52206144882787886</v>
      </c>
      <c r="J136" s="85">
        <f t="shared" si="524"/>
        <v>6003.0924132906448</v>
      </c>
      <c r="K136" s="103">
        <f t="shared" si="525"/>
        <v>0</v>
      </c>
      <c r="L136" s="103">
        <f t="shared" si="526"/>
        <v>0</v>
      </c>
      <c r="M136" s="103">
        <f t="shared" si="527"/>
        <v>0</v>
      </c>
      <c r="N136" s="103">
        <f t="shared" si="528"/>
        <v>0</v>
      </c>
      <c r="O136" s="103">
        <f t="shared" si="529"/>
        <v>0</v>
      </c>
      <c r="P136" s="103">
        <f t="shared" si="530"/>
        <v>0</v>
      </c>
      <c r="Q136" s="103"/>
      <c r="R136" s="88">
        <f t="shared" si="531"/>
        <v>0</v>
      </c>
      <c r="S136" s="89">
        <f t="shared" si="532"/>
        <v>0</v>
      </c>
      <c r="T136" s="104">
        <f t="shared" si="533"/>
        <v>3662783.1500000004</v>
      </c>
      <c r="U136" s="104">
        <f t="shared" si="534"/>
        <v>95843.09</v>
      </c>
      <c r="V136" s="104">
        <f t="shared" si="535"/>
        <v>461376.76</v>
      </c>
      <c r="W136" s="103">
        <f t="shared" si="536"/>
        <v>0</v>
      </c>
      <c r="X136" s="103">
        <f t="shared" si="537"/>
        <v>0</v>
      </c>
      <c r="Y136" s="103">
        <f t="shared" si="538"/>
        <v>0</v>
      </c>
      <c r="Z136" s="105">
        <f t="shared" si="539"/>
        <v>4220003</v>
      </c>
      <c r="AA136" s="90">
        <f t="shared" si="540"/>
        <v>0.17590847362236722</v>
      </c>
      <c r="AB136" s="85">
        <f t="shared" si="541"/>
        <v>2022.7404758709283</v>
      </c>
      <c r="AC136" s="104">
        <f t="shared" si="542"/>
        <v>735762.71999999986</v>
      </c>
      <c r="AD136" s="104">
        <f t="shared" si="543"/>
        <v>115545.25</v>
      </c>
      <c r="AE136" s="104">
        <f t="shared" si="544"/>
        <v>10074.700000000001</v>
      </c>
      <c r="AF136" s="104">
        <f t="shared" si="545"/>
        <v>0</v>
      </c>
      <c r="AG136" s="86">
        <f t="shared" si="546"/>
        <v>861382.66999999981</v>
      </c>
      <c r="AH136" s="90">
        <f t="shared" si="547"/>
        <v>3.5906256626940601E-2</v>
      </c>
      <c r="AI136" s="86">
        <f t="shared" si="548"/>
        <v>412.87970454589026</v>
      </c>
      <c r="AJ136" s="104">
        <f t="shared" si="549"/>
        <v>0</v>
      </c>
      <c r="AK136" s="104">
        <f t="shared" si="550"/>
        <v>0</v>
      </c>
      <c r="AL136" s="86">
        <f t="shared" si="551"/>
        <v>0</v>
      </c>
      <c r="AM136" s="90">
        <f t="shared" si="552"/>
        <v>0</v>
      </c>
      <c r="AN136" s="91">
        <f t="shared" si="553"/>
        <v>0</v>
      </c>
      <c r="AO136" s="104">
        <f t="shared" si="554"/>
        <v>182202.44999999998</v>
      </c>
      <c r="AP136" s="104">
        <f t="shared" si="555"/>
        <v>55266.64</v>
      </c>
      <c r="AQ136" s="104">
        <f t="shared" si="556"/>
        <v>0</v>
      </c>
      <c r="AR136" s="104">
        <f t="shared" si="557"/>
        <v>0</v>
      </c>
      <c r="AS136" s="104">
        <f t="shared" si="558"/>
        <v>377144.54</v>
      </c>
      <c r="AT136" s="104">
        <f t="shared" si="559"/>
        <v>0</v>
      </c>
      <c r="AU136" s="104">
        <f t="shared" si="560"/>
        <v>0</v>
      </c>
      <c r="AV136" s="104">
        <f t="shared" si="561"/>
        <v>142062.03999999998</v>
      </c>
      <c r="AW136" s="104">
        <f t="shared" si="562"/>
        <v>0</v>
      </c>
      <c r="AX136" s="104">
        <f t="shared" si="563"/>
        <v>0</v>
      </c>
      <c r="AY136" s="104">
        <f t="shared" si="564"/>
        <v>0</v>
      </c>
      <c r="AZ136" s="104">
        <f t="shared" si="565"/>
        <v>0</v>
      </c>
      <c r="BA136" s="104">
        <f t="shared" si="566"/>
        <v>25575.79</v>
      </c>
      <c r="BB136" s="104">
        <f t="shared" si="567"/>
        <v>0</v>
      </c>
      <c r="BC136" s="104">
        <f t="shared" si="568"/>
        <v>0</v>
      </c>
      <c r="BD136" s="104">
        <f t="shared" si="569"/>
        <v>0</v>
      </c>
      <c r="BE136" s="86">
        <f t="shared" si="570"/>
        <v>782251.46</v>
      </c>
      <c r="BF136" s="90">
        <f t="shared" si="571"/>
        <v>3.2607716230881406E-2</v>
      </c>
      <c r="BG136" s="85">
        <f t="shared" si="572"/>
        <v>374.95037099526434</v>
      </c>
      <c r="BH136" s="104">
        <f t="shared" si="573"/>
        <v>34040</v>
      </c>
      <c r="BI136" s="104">
        <f t="shared" si="574"/>
        <v>0</v>
      </c>
      <c r="BJ136" s="104">
        <f t="shared" si="575"/>
        <v>14099.730000000001</v>
      </c>
      <c r="BK136" s="104">
        <f t="shared" si="576"/>
        <v>0</v>
      </c>
      <c r="BL136" s="104">
        <f t="shared" si="577"/>
        <v>0</v>
      </c>
      <c r="BM136" s="104">
        <f t="shared" si="578"/>
        <v>0</v>
      </c>
      <c r="BN136" s="104">
        <f t="shared" si="579"/>
        <v>336260.89</v>
      </c>
      <c r="BO136" s="87">
        <f t="shared" si="580"/>
        <v>384400.62</v>
      </c>
      <c r="BP136" s="90">
        <f t="shared" si="581"/>
        <v>1.6023525652396835E-2</v>
      </c>
      <c r="BQ136" s="85">
        <f t="shared" si="582"/>
        <v>184.25169200682558</v>
      </c>
      <c r="BR136" s="104">
        <f t="shared" si="583"/>
        <v>0</v>
      </c>
      <c r="BS136" s="104">
        <f t="shared" si="584"/>
        <v>0</v>
      </c>
      <c r="BT136" s="104">
        <f t="shared" si="585"/>
        <v>0</v>
      </c>
      <c r="BU136" s="104">
        <f t="shared" si="586"/>
        <v>166.01999999999998</v>
      </c>
      <c r="BV136" s="87">
        <f t="shared" si="587"/>
        <v>166.01999999999998</v>
      </c>
      <c r="BW136" s="90">
        <f t="shared" si="588"/>
        <v>6.9204511918084901E-6</v>
      </c>
      <c r="BX136" s="85">
        <f t="shared" si="589"/>
        <v>7.957704622581821E-2</v>
      </c>
      <c r="BY136" s="104">
        <v>3388735.3499999996</v>
      </c>
      <c r="BZ136" s="90">
        <v>0.14125754482370231</v>
      </c>
      <c r="CA136" s="85">
        <v>1624.295564353778</v>
      </c>
      <c r="CB136" s="104">
        <v>756967.41000000015</v>
      </c>
      <c r="CC136" s="90">
        <f t="shared" si="590"/>
        <v>3.1553764695185442E-2</v>
      </c>
      <c r="CD136" s="85">
        <f t="shared" si="591"/>
        <v>362.83116839542163</v>
      </c>
      <c r="CE136" s="106">
        <f t="shared" si="592"/>
        <v>1071727.1500000001</v>
      </c>
      <c r="CF136" s="107">
        <f t="shared" si="593"/>
        <v>4.4674349069455596E-2</v>
      </c>
      <c r="CG136" s="108">
        <f t="shared" si="594"/>
        <v>513.70245125294798</v>
      </c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</row>
    <row r="137" spans="1:147" ht="11.45" customHeight="1" x14ac:dyDescent="0.2">
      <c r="A137" s="109">
        <f>COUNTA(A113:A136)</f>
        <v>22</v>
      </c>
      <c r="B137" s="110" t="s">
        <v>270</v>
      </c>
      <c r="C137" s="111">
        <f>SUM(C113:C136)</f>
        <v>56042.219999999987</v>
      </c>
      <c r="D137" s="111">
        <f t="shared" ref="D137:H137" si="596">SUM(D113:D136)</f>
        <v>606476325.11000001</v>
      </c>
      <c r="E137" s="111">
        <f t="shared" si="596"/>
        <v>312739081.45999998</v>
      </c>
      <c r="F137" s="111">
        <f t="shared" si="596"/>
        <v>17016341.730000004</v>
      </c>
      <c r="G137" s="111">
        <f t="shared" si="596"/>
        <v>426632.82999999996</v>
      </c>
      <c r="H137" s="111">
        <f t="shared" si="596"/>
        <v>330182056.01999992</v>
      </c>
      <c r="I137" s="69">
        <f>F137/D137</f>
        <v>2.8057718043509209E-2</v>
      </c>
      <c r="J137" s="70">
        <f>F137/C137</f>
        <v>303.63432658449307</v>
      </c>
      <c r="K137" s="112">
        <f>SUM(K113:K136)</f>
        <v>0</v>
      </c>
      <c r="L137" s="112">
        <f t="shared" ref="L137:Q137" si="597">SUM(L113:L136)</f>
        <v>0</v>
      </c>
      <c r="M137" s="112">
        <f t="shared" si="597"/>
        <v>0</v>
      </c>
      <c r="N137" s="112">
        <f t="shared" si="597"/>
        <v>0</v>
      </c>
      <c r="O137" s="112">
        <f t="shared" si="597"/>
        <v>0</v>
      </c>
      <c r="P137" s="112">
        <f t="shared" si="597"/>
        <v>0</v>
      </c>
      <c r="Q137" s="112">
        <f t="shared" si="597"/>
        <v>0</v>
      </c>
      <c r="R137" s="73">
        <f t="shared" si="531"/>
        <v>0</v>
      </c>
      <c r="S137" s="70">
        <f t="shared" si="532"/>
        <v>0</v>
      </c>
      <c r="T137" s="113">
        <f>SUM(T113:T136)</f>
        <v>60710479.090000011</v>
      </c>
      <c r="U137" s="113">
        <f t="shared" ref="U137:Z137" si="598">SUM(U113:U136)</f>
        <v>1966416.3800000001</v>
      </c>
      <c r="V137" s="113">
        <f t="shared" si="598"/>
        <v>10017320.74</v>
      </c>
      <c r="W137" s="113">
        <f t="shared" si="598"/>
        <v>0</v>
      </c>
      <c r="X137" s="113">
        <f t="shared" si="598"/>
        <v>0</v>
      </c>
      <c r="Y137" s="113">
        <f t="shared" si="598"/>
        <v>46138.49</v>
      </c>
      <c r="Z137" s="113">
        <f t="shared" si="598"/>
        <v>72740354.700000018</v>
      </c>
      <c r="AA137" s="69">
        <f t="shared" si="540"/>
        <v>0.11993931450960875</v>
      </c>
      <c r="AB137" s="70">
        <f t="shared" si="541"/>
        <v>1297.956338988713</v>
      </c>
      <c r="AC137" s="113">
        <f>SUM(AC113:AC136)</f>
        <v>18179763.339999996</v>
      </c>
      <c r="AD137" s="113">
        <f t="shared" ref="AD137:AG137" si="599">SUM(AD113:AD136)</f>
        <v>2558103.5699999998</v>
      </c>
      <c r="AE137" s="113">
        <f t="shared" si="599"/>
        <v>380225.60000000003</v>
      </c>
      <c r="AF137" s="113">
        <f t="shared" si="599"/>
        <v>0</v>
      </c>
      <c r="AG137" s="113">
        <f t="shared" si="599"/>
        <v>21118092.509999998</v>
      </c>
      <c r="AH137" s="69">
        <f t="shared" si="547"/>
        <v>3.482096767119424E-2</v>
      </c>
      <c r="AI137" s="96">
        <f t="shared" si="548"/>
        <v>376.82469591675709</v>
      </c>
      <c r="AJ137" s="113">
        <f>SUM(AJ113:AJ136)</f>
        <v>10677.820000000002</v>
      </c>
      <c r="AK137" s="112">
        <f t="shared" ref="AK137:AL137" si="600">SUM(AK113:AK136)</f>
        <v>0</v>
      </c>
      <c r="AL137" s="113">
        <f t="shared" si="600"/>
        <v>10677.820000000002</v>
      </c>
      <c r="AM137" s="69">
        <f t="shared" si="552"/>
        <v>1.7606326179448645E-5</v>
      </c>
      <c r="AN137" s="77">
        <f t="shared" si="553"/>
        <v>0.19053170984304341</v>
      </c>
      <c r="AO137" s="113">
        <f>SUM(AO113:AO136)</f>
        <v>10993202.669999998</v>
      </c>
      <c r="AP137" s="113">
        <f t="shared" ref="AP137:AW137" si="601">SUM(AP113:AP136)</f>
        <v>1769787.4899999998</v>
      </c>
      <c r="AQ137" s="113">
        <f t="shared" si="601"/>
        <v>1194741.05</v>
      </c>
      <c r="AR137" s="113">
        <f t="shared" si="601"/>
        <v>0</v>
      </c>
      <c r="AS137" s="113">
        <f t="shared" si="601"/>
        <v>12339199.379999999</v>
      </c>
      <c r="AT137" s="113">
        <f t="shared" si="601"/>
        <v>2523526.5200000005</v>
      </c>
      <c r="AU137" s="113">
        <f t="shared" si="601"/>
        <v>298749.49</v>
      </c>
      <c r="AV137" s="113">
        <f t="shared" si="601"/>
        <v>3219488.04</v>
      </c>
      <c r="AW137" s="113">
        <f t="shared" si="601"/>
        <v>1413.53</v>
      </c>
      <c r="AX137" s="113">
        <f>SUM(AX113:AX136)</f>
        <v>8000</v>
      </c>
      <c r="AY137" s="113">
        <f t="shared" ref="AY137:BE137" si="602">SUM(AY113:AY136)</f>
        <v>363903.07000000007</v>
      </c>
      <c r="AZ137" s="113">
        <f t="shared" si="602"/>
        <v>850940.88</v>
      </c>
      <c r="BA137" s="113">
        <f t="shared" si="602"/>
        <v>5461250.8800000008</v>
      </c>
      <c r="BB137" s="113">
        <f t="shared" si="602"/>
        <v>0</v>
      </c>
      <c r="BC137" s="113">
        <f t="shared" si="602"/>
        <v>75663.28</v>
      </c>
      <c r="BD137" s="113">
        <f t="shared" si="602"/>
        <v>990841.42</v>
      </c>
      <c r="BE137" s="113">
        <f t="shared" si="602"/>
        <v>40090707.700000003</v>
      </c>
      <c r="BF137" s="69">
        <f t="shared" si="571"/>
        <v>6.6104324340655052E-2</v>
      </c>
      <c r="BG137" s="70">
        <f t="shared" si="572"/>
        <v>715.36615965605949</v>
      </c>
      <c r="BH137" s="113">
        <f>SUM(BH113:BH136)</f>
        <v>149994.4</v>
      </c>
      <c r="BI137" s="113">
        <f t="shared" ref="BI137:BO137" si="603">SUM(BI113:BI136)</f>
        <v>19225.859999999997</v>
      </c>
      <c r="BJ137" s="113">
        <f t="shared" si="603"/>
        <v>808390.98</v>
      </c>
      <c r="BK137" s="113">
        <f t="shared" si="603"/>
        <v>0</v>
      </c>
      <c r="BL137" s="113">
        <f t="shared" si="603"/>
        <v>5465.9</v>
      </c>
      <c r="BM137" s="113">
        <f t="shared" si="603"/>
        <v>0</v>
      </c>
      <c r="BN137" s="113">
        <f t="shared" si="603"/>
        <v>1841317.98</v>
      </c>
      <c r="BO137" s="113">
        <f t="shared" si="603"/>
        <v>2824395.1199999996</v>
      </c>
      <c r="BP137" s="69">
        <f t="shared" si="581"/>
        <v>4.6570575025953785E-3</v>
      </c>
      <c r="BQ137" s="70">
        <f t="shared" si="582"/>
        <v>50.397630928967487</v>
      </c>
      <c r="BR137" s="113">
        <f>SUM(BR113:BR136)</f>
        <v>0</v>
      </c>
      <c r="BS137" s="113">
        <f t="shared" ref="BS137:BV137" si="604">SUM(BS113:BS136)</f>
        <v>112842.25</v>
      </c>
      <c r="BT137" s="113">
        <f t="shared" si="604"/>
        <v>124598.09000000001</v>
      </c>
      <c r="BU137" s="113">
        <f t="shared" si="604"/>
        <v>3178165.2700000005</v>
      </c>
      <c r="BV137" s="113">
        <f t="shared" si="604"/>
        <v>3415605.6100000003</v>
      </c>
      <c r="BW137" s="69">
        <f t="shared" si="588"/>
        <v>5.631886140618091E-3</v>
      </c>
      <c r="BX137" s="70">
        <f t="shared" si="589"/>
        <v>60.947007631032484</v>
      </c>
      <c r="BY137" s="113">
        <f>SUM(BY113:BY136)</f>
        <v>90777071.059999987</v>
      </c>
      <c r="BZ137" s="69">
        <f t="shared" ref="BZ137" si="605">BY137/D137</f>
        <v>0.14967949662921343</v>
      </c>
      <c r="CA137" s="70">
        <f t="shared" ref="CA137" si="606">BY137/C137</f>
        <v>1619.7979141440151</v>
      </c>
      <c r="CB137" s="113">
        <f>SUM(CB113:CB136)</f>
        <v>20795864.93</v>
      </c>
      <c r="CC137" s="69">
        <f t="shared" si="590"/>
        <v>3.4289656609807706E-2</v>
      </c>
      <c r="CD137" s="70">
        <f t="shared" si="591"/>
        <v>371.07496687318962</v>
      </c>
      <c r="CE137" s="114">
        <f>SUM(CE113:CE136)</f>
        <v>24521499.640000001</v>
      </c>
      <c r="CF137" s="79">
        <f t="shared" si="593"/>
        <v>4.0432740116528698E-2</v>
      </c>
      <c r="CG137" s="80">
        <f t="shared" si="594"/>
        <v>437.55403765232722</v>
      </c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  <c r="DS137" s="66"/>
      <c r="DT137" s="66"/>
      <c r="DU137" s="66"/>
      <c r="DV137" s="66"/>
      <c r="DW137" s="66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  <c r="EQ137" s="66"/>
    </row>
    <row r="138" spans="1:147" s="61" customFormat="1" ht="4.5" customHeight="1" x14ac:dyDescent="0.2">
      <c r="A138" s="17"/>
      <c r="B138" s="53"/>
      <c r="C138" s="54"/>
      <c r="D138" s="55"/>
      <c r="E138" s="94"/>
      <c r="F138" s="94"/>
      <c r="G138" s="94"/>
      <c r="H138" s="94"/>
      <c r="I138" s="95"/>
      <c r="J138" s="70"/>
      <c r="K138" s="96"/>
      <c r="L138" s="96"/>
      <c r="M138" s="96"/>
      <c r="N138" s="96"/>
      <c r="O138" s="96"/>
      <c r="P138" s="96"/>
      <c r="Q138" s="87"/>
      <c r="R138" s="73"/>
      <c r="S138" s="74"/>
      <c r="T138" s="97"/>
      <c r="U138" s="97"/>
      <c r="V138" s="97"/>
      <c r="W138" s="97"/>
      <c r="X138" s="97"/>
      <c r="Y138" s="97"/>
      <c r="Z138" s="97"/>
      <c r="AA138" s="98"/>
      <c r="AB138" s="99"/>
      <c r="AC138" s="97"/>
      <c r="AD138" s="97"/>
      <c r="AE138" s="97"/>
      <c r="AF138" s="97"/>
      <c r="AG138" s="97"/>
      <c r="AH138" s="98"/>
      <c r="AI138" s="97"/>
      <c r="AJ138" s="97"/>
      <c r="AK138" s="97"/>
      <c r="AL138" s="97"/>
      <c r="AM138" s="98"/>
      <c r="AN138" s="100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8"/>
      <c r="BG138" s="99"/>
      <c r="BH138" s="97"/>
      <c r="BI138" s="97"/>
      <c r="BJ138" s="97"/>
      <c r="BK138" s="97"/>
      <c r="BL138" s="97"/>
      <c r="BM138" s="97"/>
      <c r="BN138" s="97"/>
      <c r="BO138" s="97"/>
      <c r="BP138" s="98"/>
      <c r="BQ138" s="99"/>
      <c r="BR138" s="97"/>
      <c r="BS138" s="97"/>
      <c r="BT138" s="97"/>
      <c r="BU138" s="97"/>
      <c r="BV138" s="97"/>
      <c r="BW138" s="98"/>
      <c r="BX138" s="99"/>
      <c r="BY138" s="97"/>
      <c r="BZ138" s="98"/>
      <c r="CA138" s="99"/>
      <c r="CB138" s="97"/>
      <c r="CC138" s="98"/>
      <c r="CD138" s="99"/>
      <c r="CE138" s="92"/>
    </row>
    <row r="139" spans="1:147" s="61" customFormat="1" x14ac:dyDescent="0.2">
      <c r="A139" s="56"/>
      <c r="B139" s="110" t="s">
        <v>271</v>
      </c>
      <c r="C139" s="115"/>
      <c r="D139" s="116"/>
      <c r="E139" s="83"/>
      <c r="F139" s="83"/>
      <c r="G139" s="83"/>
      <c r="H139" s="83"/>
      <c r="I139" s="84"/>
      <c r="J139" s="85"/>
      <c r="K139" s="86"/>
      <c r="L139" s="86"/>
      <c r="M139" s="86"/>
      <c r="N139" s="86"/>
      <c r="O139" s="86"/>
      <c r="P139" s="86"/>
      <c r="Q139" s="87"/>
      <c r="R139" s="88"/>
      <c r="S139" s="89"/>
      <c r="T139" s="86"/>
      <c r="U139" s="86"/>
      <c r="V139" s="86"/>
      <c r="W139" s="86"/>
      <c r="X139" s="86"/>
      <c r="Y139" s="86"/>
      <c r="Z139" s="86"/>
      <c r="AA139" s="90"/>
      <c r="AB139" s="85"/>
      <c r="AC139" s="86"/>
      <c r="AD139" s="86"/>
      <c r="AE139" s="86"/>
      <c r="AF139" s="86"/>
      <c r="AG139" s="86"/>
      <c r="AH139" s="90"/>
      <c r="AI139" s="86"/>
      <c r="AJ139" s="86"/>
      <c r="AK139" s="86"/>
      <c r="AL139" s="86"/>
      <c r="AM139" s="90"/>
      <c r="AN139" s="91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90"/>
      <c r="BG139" s="85"/>
      <c r="BH139" s="86"/>
      <c r="BI139" s="86"/>
      <c r="BJ139" s="86"/>
      <c r="BK139" s="86"/>
      <c r="BL139" s="86"/>
      <c r="BM139" s="86"/>
      <c r="BN139" s="86"/>
      <c r="BO139" s="86"/>
      <c r="BP139" s="90"/>
      <c r="BQ139" s="85"/>
      <c r="BR139" s="86"/>
      <c r="BS139" s="86"/>
      <c r="BT139" s="86"/>
      <c r="BU139" s="86"/>
      <c r="BV139" s="86"/>
      <c r="BW139" s="90"/>
      <c r="BX139" s="85"/>
      <c r="BY139" s="86"/>
      <c r="BZ139" s="90"/>
      <c r="CA139" s="85"/>
      <c r="CB139" s="86"/>
      <c r="CC139" s="90"/>
      <c r="CD139" s="85"/>
      <c r="CE139" s="92"/>
      <c r="CF139" s="107"/>
      <c r="CG139" s="108"/>
    </row>
    <row r="140" spans="1:147" s="61" customFormat="1" ht="4.5" customHeight="1" x14ac:dyDescent="0.2">
      <c r="A140" s="17"/>
      <c r="B140" s="53"/>
      <c r="C140" s="54"/>
      <c r="D140" s="55"/>
      <c r="E140" s="94"/>
      <c r="F140" s="94"/>
      <c r="G140" s="94"/>
      <c r="H140" s="94"/>
      <c r="I140" s="95"/>
      <c r="J140" s="70"/>
      <c r="K140" s="96"/>
      <c r="L140" s="96"/>
      <c r="M140" s="96"/>
      <c r="N140" s="96"/>
      <c r="O140" s="96"/>
      <c r="P140" s="96"/>
      <c r="Q140" s="87"/>
      <c r="R140" s="73"/>
      <c r="S140" s="74"/>
      <c r="T140" s="97"/>
      <c r="U140" s="97"/>
      <c r="V140" s="97"/>
      <c r="W140" s="97"/>
      <c r="X140" s="97"/>
      <c r="Y140" s="97"/>
      <c r="Z140" s="97"/>
      <c r="AA140" s="98"/>
      <c r="AB140" s="99"/>
      <c r="AC140" s="97"/>
      <c r="AD140" s="97"/>
      <c r="AE140" s="97"/>
      <c r="AF140" s="97"/>
      <c r="AG140" s="97"/>
      <c r="AH140" s="98"/>
      <c r="AI140" s="97"/>
      <c r="AJ140" s="97"/>
      <c r="AK140" s="97"/>
      <c r="AL140" s="97"/>
      <c r="AM140" s="98"/>
      <c r="AN140" s="100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8"/>
      <c r="BG140" s="99"/>
      <c r="BH140" s="97"/>
      <c r="BI140" s="97"/>
      <c r="BJ140" s="97"/>
      <c r="BK140" s="97"/>
      <c r="BL140" s="97"/>
      <c r="BM140" s="97"/>
      <c r="BN140" s="97"/>
      <c r="BO140" s="97"/>
      <c r="BP140" s="98"/>
      <c r="BQ140" s="99"/>
      <c r="BR140" s="97"/>
      <c r="BS140" s="97"/>
      <c r="BT140" s="97"/>
      <c r="BU140" s="97"/>
      <c r="BV140" s="97"/>
      <c r="BW140" s="98"/>
      <c r="BX140" s="99"/>
      <c r="BY140" s="97"/>
      <c r="BZ140" s="98"/>
      <c r="CA140" s="99"/>
      <c r="CB140" s="97"/>
      <c r="CC140" s="98"/>
      <c r="CD140" s="99"/>
      <c r="CE140" s="92"/>
    </row>
    <row r="141" spans="1:147" x14ac:dyDescent="0.2">
      <c r="A141" s="56" t="s">
        <v>272</v>
      </c>
      <c r="B141" s="101" t="s">
        <v>273</v>
      </c>
      <c r="C141" s="102">
        <f t="shared" ref="C141:C166" si="607">VLOOKUP($A141,enroll1516,3,FALSE)</f>
        <v>2003.2699999999998</v>
      </c>
      <c r="D141" s="102">
        <f t="shared" ref="D141:D166" si="608">VLOOKUP($A141,enroll1516,4,FALSE)</f>
        <v>22584010.809999999</v>
      </c>
      <c r="E141" s="103">
        <f t="shared" ref="E141:E166" si="609">IF(ISNA(VLOOKUP($A141,program1516,2,FALSE))=TRUE,0,VLOOKUP($A141,program1516,2,FALSE))</f>
        <v>11943560.860000001</v>
      </c>
      <c r="F141" s="103">
        <f t="shared" ref="F141:F166" si="610">IF(ISNA(VLOOKUP($A141,program1516,3,FALSE))=TRUE,0,VLOOKUP($A141,program1516,3,FALSE))</f>
        <v>529263.56999999995</v>
      </c>
      <c r="G141" s="103">
        <f t="shared" ref="G141:G166" si="611">IF(ISNA(VLOOKUP($A141,program1516,4,FALSE))=TRUE,0,VLOOKUP($A141,program1516,4,FALSE))</f>
        <v>15386.5</v>
      </c>
      <c r="H141" s="103">
        <f>SUM(E141:G141)</f>
        <v>12488210.930000002</v>
      </c>
      <c r="I141" s="90">
        <f t="shared" ref="I141:I166" si="612">H141/D141</f>
        <v>0.55296692137918801</v>
      </c>
      <c r="J141" s="85">
        <f t="shared" ref="J141:J166" si="613">H141/C141</f>
        <v>6233.9130172168516</v>
      </c>
      <c r="K141" s="103">
        <f t="shared" ref="K141:K166" si="614">IF(ISNA(VLOOKUP($A141,program1516,5,FALSE))=TRUE,0,VLOOKUP($A141,program1516,5,FALSE))</f>
        <v>0</v>
      </c>
      <c r="L141" s="103">
        <f t="shared" ref="L141:L166" si="615">IF(ISNA(VLOOKUP($A141,program1516,6,FALSE))=TRUE,0,VLOOKUP($A141,program1516,6,FALSE))</f>
        <v>0</v>
      </c>
      <c r="M141" s="103">
        <f t="shared" ref="M141:M166" si="616">IF(ISNA(VLOOKUP($A141,program1516,7,FALSE))=TRUE,0,VLOOKUP($A141,program1516,7,FALSE))</f>
        <v>0</v>
      </c>
      <c r="N141" s="103">
        <f t="shared" ref="N141:N166" si="617">IF(ISNA(VLOOKUP($A141,program1516,8,FALSE))=TRUE,0,VLOOKUP($A141,program1516,8,FALSE))</f>
        <v>0</v>
      </c>
      <c r="O141" s="103">
        <f t="shared" ref="O141:O166" si="618">IF(ISNA(VLOOKUP($A141,program1516,9,FALSE))=TRUE,0,VLOOKUP($A141,program1516,9,FALSE))</f>
        <v>0</v>
      </c>
      <c r="P141" s="103">
        <f t="shared" ref="P141:P166" si="619">IF(ISNA(VLOOKUP($A141,program1516,10,FALSE))=TRUE,0,VLOOKUP($A141,program1516,10,FALSE))</f>
        <v>0</v>
      </c>
      <c r="Q141" s="103"/>
      <c r="R141" s="88">
        <f t="shared" ref="R141:R166" si="620">Q141/D141</f>
        <v>0</v>
      </c>
      <c r="S141" s="89">
        <f t="shared" ref="S141:S166" si="621">Q141/C141</f>
        <v>0</v>
      </c>
      <c r="T141" s="104">
        <f t="shared" ref="T141:T166" si="622">VLOOKUP($A141,program1516,11,FALSE)</f>
        <v>2666680.84</v>
      </c>
      <c r="U141" s="104">
        <f t="shared" ref="U141:U166" si="623">VLOOKUP($A141,program1516,12,FALSE)</f>
        <v>59164.87</v>
      </c>
      <c r="V141" s="104">
        <f t="shared" ref="V141:V166" si="624">VLOOKUP($A141,program1516,13,FALSE)</f>
        <v>431715.28</v>
      </c>
      <c r="W141" s="103">
        <f t="shared" ref="W141:W166" si="625">VLOOKUP($A141,program1516,14,FALSE)</f>
        <v>0</v>
      </c>
      <c r="X141" s="103">
        <f t="shared" ref="X141:X166" si="626">VLOOKUP($A141,program1516,15,FALSE)</f>
        <v>0</v>
      </c>
      <c r="Y141" s="103">
        <f t="shared" ref="Y141:Y166" si="627">VLOOKUP($A141,program1516,16,FALSE)</f>
        <v>0</v>
      </c>
      <c r="Z141" s="105">
        <f t="shared" ref="Z141:Z166" si="628">SUM(T141:Y141)</f>
        <v>3157560.99</v>
      </c>
      <c r="AA141" s="90">
        <f t="shared" ref="AA141:AA166" si="629">Z141/D141</f>
        <v>0.13981400454350917</v>
      </c>
      <c r="AB141" s="85">
        <f t="shared" ref="AB141:AB166" si="630">Z141/C141</f>
        <v>1576.2034024370157</v>
      </c>
      <c r="AC141" s="104">
        <f t="shared" ref="AC141:AC166" si="631">VLOOKUP($A141,program1516,17,FALSE)</f>
        <v>644058.9</v>
      </c>
      <c r="AD141" s="104">
        <f t="shared" ref="AD141:AD166" si="632">VLOOKUP($A141,program1516,18,FALSE)</f>
        <v>206672.06</v>
      </c>
      <c r="AE141" s="104">
        <f t="shared" ref="AE141:AE166" si="633">VLOOKUP($A141,program1516,19,FALSE)</f>
        <v>10425.659999999998</v>
      </c>
      <c r="AF141" s="104">
        <f t="shared" ref="AF141:AF166" si="634">VLOOKUP($A141,program1516,20,FALSE)</f>
        <v>0</v>
      </c>
      <c r="AG141" s="86">
        <f t="shared" ref="AG141:AG166" si="635">SUM(AC141:AF141)</f>
        <v>861156.62</v>
      </c>
      <c r="AH141" s="90">
        <f t="shared" ref="AH141:AH166" si="636">AG141/D141</f>
        <v>3.8131252559385403E-2</v>
      </c>
      <c r="AI141" s="86">
        <f t="shared" ref="AI141:AI166" si="637">AG141/C141</f>
        <v>429.87546361698628</v>
      </c>
      <c r="AJ141" s="104">
        <f t="shared" ref="AJ141:AJ166" si="638">VLOOKUP($A141,program1516,21,FALSE)</f>
        <v>0</v>
      </c>
      <c r="AK141" s="104">
        <f t="shared" ref="AK141:AK166" si="639">VLOOKUP($A141,program1516,22,FALSE)</f>
        <v>0</v>
      </c>
      <c r="AL141" s="86">
        <f t="shared" ref="AL141:AL166" si="640">SUM(AJ141:AK141)</f>
        <v>0</v>
      </c>
      <c r="AM141" s="90">
        <f t="shared" ref="AM141:AM166" si="641">AL141/D141</f>
        <v>0</v>
      </c>
      <c r="AN141" s="91">
        <f t="shared" ref="AN141:AN166" si="642">AL141/C141</f>
        <v>0</v>
      </c>
      <c r="AO141" s="104">
        <f t="shared" ref="AO141:AO166" si="643">VLOOKUP($A141,program1516,23,FALSE)</f>
        <v>276235.68999999994</v>
      </c>
      <c r="AP141" s="104">
        <f t="shared" ref="AP141:AP166" si="644">VLOOKUP($A141,program1516,24,FALSE)</f>
        <v>98981.040000000008</v>
      </c>
      <c r="AQ141" s="104">
        <f t="shared" ref="AQ141:AQ166" si="645">VLOOKUP($A141,program1516,25,FALSE)</f>
        <v>0</v>
      </c>
      <c r="AR141" s="104">
        <f t="shared" ref="AR141:AR166" si="646">VLOOKUP($A141,program1516,26,FALSE)</f>
        <v>0</v>
      </c>
      <c r="AS141" s="104">
        <f t="shared" ref="AS141:AS166" si="647">VLOOKUP($A141,program1516,27,FALSE)</f>
        <v>390057.38</v>
      </c>
      <c r="AT141" s="104">
        <f t="shared" ref="AT141:AT166" si="648">VLOOKUP($A141,program1516,28,FALSE)</f>
        <v>0</v>
      </c>
      <c r="AU141" s="104">
        <f t="shared" ref="AU141:AU166" si="649">VLOOKUP($A141,program1516,29,FALSE)</f>
        <v>0</v>
      </c>
      <c r="AV141" s="104">
        <f t="shared" ref="AV141:AV166" si="650">VLOOKUP($A141,program1516,30,FALSE)</f>
        <v>103867.24999999999</v>
      </c>
      <c r="AW141" s="104">
        <f t="shared" ref="AW141:AW166" si="651">VLOOKUP($A141,program1516,31,FALSE)</f>
        <v>0</v>
      </c>
      <c r="AX141" s="104">
        <f t="shared" ref="AX141:AX166" si="652">VLOOKUP($A141,program1516,32,FALSE)</f>
        <v>0</v>
      </c>
      <c r="AY141" s="104">
        <f t="shared" ref="AY141:AY166" si="653">VLOOKUP($A141,program1516,33,FALSE)</f>
        <v>0</v>
      </c>
      <c r="AZ141" s="104">
        <f t="shared" ref="AZ141:AZ166" si="654">VLOOKUP($A141,program1516,34,FALSE)</f>
        <v>10131.19</v>
      </c>
      <c r="BA141" s="104">
        <f t="shared" ref="BA141:BA166" si="655">VLOOKUP($A141,program1516,35,FALSE)</f>
        <v>167384.59999999998</v>
      </c>
      <c r="BB141" s="104">
        <f t="shared" ref="BB141:BB166" si="656">VLOOKUP($A141,program1516,36,FALSE)</f>
        <v>0</v>
      </c>
      <c r="BC141" s="104">
        <f t="shared" ref="BC141:BC166" si="657">VLOOKUP($A141,program1516,37,FALSE)</f>
        <v>0</v>
      </c>
      <c r="BD141" s="104">
        <f t="shared" ref="BD141:BD166" si="658">VLOOKUP($A141,program1516,38,FALSE)</f>
        <v>0</v>
      </c>
      <c r="BE141" s="86">
        <f t="shared" ref="BE141:BE166" si="659">SUM(AO141:BD141)</f>
        <v>1046657.1499999999</v>
      </c>
      <c r="BF141" s="90">
        <f t="shared" ref="BF141:BF166" si="660">BE141/D141</f>
        <v>4.6345051762751964E-2</v>
      </c>
      <c r="BG141" s="85">
        <f t="shared" ref="BG141:BG166" si="661">BE141/C141</f>
        <v>522.47432947131438</v>
      </c>
      <c r="BH141" s="104">
        <f t="shared" ref="BH141:BH166" si="662">VLOOKUP($A141,program1516,39,FALSE)</f>
        <v>0</v>
      </c>
      <c r="BI141" s="104">
        <f t="shared" ref="BI141:BI166" si="663">VLOOKUP($A141,program1516,40,FALSE)</f>
        <v>0</v>
      </c>
      <c r="BJ141" s="104">
        <f t="shared" ref="BJ141:BJ166" si="664">VLOOKUP($A141,program1516,41,FALSE)</f>
        <v>19464.010000000002</v>
      </c>
      <c r="BK141" s="104">
        <f t="shared" ref="BK141:BK166" si="665">VLOOKUP($A141,program1516,42,FALSE)</f>
        <v>0</v>
      </c>
      <c r="BL141" s="104">
        <f t="shared" ref="BL141:BL166" si="666">VLOOKUP($A141,program1516,43,FALSE)</f>
        <v>0</v>
      </c>
      <c r="BM141" s="104">
        <f t="shared" ref="BM141:BM166" si="667">VLOOKUP($A141,program1516,44,FALSE)</f>
        <v>0</v>
      </c>
      <c r="BN141" s="104">
        <f t="shared" ref="BN141:BN166" si="668">VLOOKUP($A141,program1516,45,FALSE)</f>
        <v>6429.91</v>
      </c>
      <c r="BO141" s="87">
        <f t="shared" ref="BO141:BO166" si="669">SUM(BH141:BN141)</f>
        <v>25893.920000000002</v>
      </c>
      <c r="BP141" s="90">
        <f t="shared" ref="BP141:BP166" si="670">BO141/D141</f>
        <v>1.1465598479316352E-3</v>
      </c>
      <c r="BQ141" s="85">
        <f t="shared" ref="BQ141:BQ166" si="671">BO141/C141</f>
        <v>12.925826274041944</v>
      </c>
      <c r="BR141" s="104">
        <f t="shared" ref="BR141:BR166" si="672">VLOOKUP($A141,program1516,46,FALSE)</f>
        <v>0</v>
      </c>
      <c r="BS141" s="104">
        <f t="shared" ref="BS141:BS166" si="673">VLOOKUP($A141,program1516,47,FALSE)</f>
        <v>0</v>
      </c>
      <c r="BT141" s="104">
        <f t="shared" ref="BT141:BT166" si="674">VLOOKUP($A141,program1516,48,FALSE)</f>
        <v>0</v>
      </c>
      <c r="BU141" s="104">
        <f t="shared" ref="BU141:BU166" si="675">VLOOKUP($A141,program1516,49,FALSE)</f>
        <v>10781.71</v>
      </c>
      <c r="BV141" s="87">
        <f t="shared" ref="BV141:BV166" si="676">SUM(BR141:BU141)</f>
        <v>10781.71</v>
      </c>
      <c r="BW141" s="90">
        <f t="shared" ref="BW141:BW166" si="677">BV141/D141</f>
        <v>4.7740457134504887E-4</v>
      </c>
      <c r="BX141" s="85">
        <f t="shared" ref="BX141:BX166" si="678">BV141/C141</f>
        <v>5.3820553395198854</v>
      </c>
      <c r="BY141" s="104">
        <v>3060136.9600000004</v>
      </c>
      <c r="BZ141" s="90">
        <v>0.13550015476635352</v>
      </c>
      <c r="CA141" s="85">
        <v>1527.5709015759237</v>
      </c>
      <c r="CB141" s="104">
        <v>839328.08</v>
      </c>
      <c r="CC141" s="90">
        <f t="shared" ref="CC141:CC166" si="679">CB141/D141</f>
        <v>3.7164704137865226E-2</v>
      </c>
      <c r="CD141" s="85">
        <f t="shared" ref="CD141:CD166" si="680">CB141/C141</f>
        <v>418.97900931976221</v>
      </c>
      <c r="CE141" s="106">
        <f t="shared" ref="CE141:CE166" si="681">VLOOKUP($A141,program1516,52,FALSE)</f>
        <v>1094284.45</v>
      </c>
      <c r="CF141" s="107">
        <f t="shared" ref="CF141:CF166" si="682">CE141/D141</f>
        <v>4.845394643167017E-2</v>
      </c>
      <c r="CG141" s="108">
        <f t="shared" ref="CG141:CG166" si="683">CE141/C141</f>
        <v>546.24910770889596</v>
      </c>
    </row>
    <row r="142" spans="1:147" x14ac:dyDescent="0.2">
      <c r="A142" s="117" t="s">
        <v>274</v>
      </c>
      <c r="B142" s="101" t="s">
        <v>275</v>
      </c>
      <c r="C142" s="102">
        <f t="shared" si="607"/>
        <v>1965.67</v>
      </c>
      <c r="D142" s="102">
        <f t="shared" si="608"/>
        <v>21840578.420000002</v>
      </c>
      <c r="E142" s="103">
        <f t="shared" si="609"/>
        <v>11739239.579999998</v>
      </c>
      <c r="F142" s="103">
        <f t="shared" si="610"/>
        <v>228468.4</v>
      </c>
      <c r="G142" s="103">
        <f t="shared" si="611"/>
        <v>50470</v>
      </c>
      <c r="H142" s="103">
        <f t="shared" ref="H142:H166" si="684">SUM(E142:G142)</f>
        <v>12018177.979999999</v>
      </c>
      <c r="I142" s="90">
        <f t="shared" si="612"/>
        <v>0.55026830099859592</v>
      </c>
      <c r="J142" s="85">
        <f t="shared" si="613"/>
        <v>6114.0364252392301</v>
      </c>
      <c r="K142" s="103">
        <f t="shared" si="614"/>
        <v>0</v>
      </c>
      <c r="L142" s="103">
        <f t="shared" si="615"/>
        <v>0</v>
      </c>
      <c r="M142" s="103">
        <f t="shared" si="616"/>
        <v>0</v>
      </c>
      <c r="N142" s="103">
        <f t="shared" si="617"/>
        <v>0</v>
      </c>
      <c r="O142" s="103">
        <f t="shared" si="618"/>
        <v>0</v>
      </c>
      <c r="P142" s="103">
        <f t="shared" si="619"/>
        <v>0</v>
      </c>
      <c r="Q142" s="103"/>
      <c r="R142" s="88">
        <f t="shared" si="620"/>
        <v>0</v>
      </c>
      <c r="S142" s="89">
        <f t="shared" si="621"/>
        <v>0</v>
      </c>
      <c r="T142" s="104">
        <f t="shared" si="622"/>
        <v>1973669.7099999995</v>
      </c>
      <c r="U142" s="104">
        <f t="shared" si="623"/>
        <v>44075</v>
      </c>
      <c r="V142" s="104">
        <f t="shared" si="624"/>
        <v>407137.29</v>
      </c>
      <c r="W142" s="103">
        <f t="shared" si="625"/>
        <v>0</v>
      </c>
      <c r="X142" s="103">
        <f t="shared" si="626"/>
        <v>0</v>
      </c>
      <c r="Y142" s="103">
        <f t="shared" si="627"/>
        <v>0</v>
      </c>
      <c r="Z142" s="105">
        <f t="shared" si="628"/>
        <v>2424881.9999999995</v>
      </c>
      <c r="AA142" s="90">
        <f t="shared" si="629"/>
        <v>0.11102645513176841</v>
      </c>
      <c r="AB142" s="85">
        <f t="shared" si="630"/>
        <v>1233.6160189655432</v>
      </c>
      <c r="AC142" s="104">
        <f t="shared" si="631"/>
        <v>571609.41999999993</v>
      </c>
      <c r="AD142" s="104">
        <f t="shared" si="632"/>
        <v>109301.93999999999</v>
      </c>
      <c r="AE142" s="104">
        <f t="shared" si="633"/>
        <v>7772</v>
      </c>
      <c r="AF142" s="104">
        <f t="shared" si="634"/>
        <v>0</v>
      </c>
      <c r="AG142" s="86">
        <f t="shared" si="635"/>
        <v>688683.35999999987</v>
      </c>
      <c r="AH142" s="90">
        <f t="shared" si="636"/>
        <v>3.1532285764435349E-2</v>
      </c>
      <c r="AI142" s="86">
        <f t="shared" si="637"/>
        <v>350.35553271912369</v>
      </c>
      <c r="AJ142" s="104">
        <f t="shared" si="638"/>
        <v>0</v>
      </c>
      <c r="AK142" s="104">
        <f t="shared" si="639"/>
        <v>0</v>
      </c>
      <c r="AL142" s="86">
        <f t="shared" si="640"/>
        <v>0</v>
      </c>
      <c r="AM142" s="90">
        <f t="shared" si="641"/>
        <v>0</v>
      </c>
      <c r="AN142" s="91">
        <f t="shared" si="642"/>
        <v>0</v>
      </c>
      <c r="AO142" s="104">
        <f t="shared" si="643"/>
        <v>141490.91</v>
      </c>
      <c r="AP142" s="104">
        <f t="shared" si="644"/>
        <v>26907.770000000004</v>
      </c>
      <c r="AQ142" s="104">
        <f t="shared" si="645"/>
        <v>0</v>
      </c>
      <c r="AR142" s="104">
        <f t="shared" si="646"/>
        <v>0</v>
      </c>
      <c r="AS142" s="104">
        <f t="shared" si="647"/>
        <v>321952.33999999991</v>
      </c>
      <c r="AT142" s="104">
        <f t="shared" si="648"/>
        <v>0</v>
      </c>
      <c r="AU142" s="104">
        <f t="shared" si="649"/>
        <v>0</v>
      </c>
      <c r="AV142" s="104">
        <f t="shared" si="650"/>
        <v>123408.70000000001</v>
      </c>
      <c r="AW142" s="104">
        <f t="shared" si="651"/>
        <v>0</v>
      </c>
      <c r="AX142" s="104">
        <f t="shared" si="652"/>
        <v>0</v>
      </c>
      <c r="AY142" s="104">
        <f t="shared" si="653"/>
        <v>30875.929999999997</v>
      </c>
      <c r="AZ142" s="104">
        <f t="shared" si="654"/>
        <v>0</v>
      </c>
      <c r="BA142" s="104">
        <f t="shared" si="655"/>
        <v>6587.05</v>
      </c>
      <c r="BB142" s="104">
        <f t="shared" si="656"/>
        <v>0</v>
      </c>
      <c r="BC142" s="104">
        <f t="shared" si="657"/>
        <v>9239.3300000000017</v>
      </c>
      <c r="BD142" s="104">
        <f t="shared" si="658"/>
        <v>0</v>
      </c>
      <c r="BE142" s="86">
        <f t="shared" si="659"/>
        <v>660462.03</v>
      </c>
      <c r="BF142" s="90">
        <f t="shared" si="660"/>
        <v>3.0240134546766273E-2</v>
      </c>
      <c r="BG142" s="85">
        <f t="shared" si="661"/>
        <v>335.99842801691028</v>
      </c>
      <c r="BH142" s="104">
        <f t="shared" si="662"/>
        <v>384.69</v>
      </c>
      <c r="BI142" s="104">
        <f t="shared" si="663"/>
        <v>2776.0699999999997</v>
      </c>
      <c r="BJ142" s="104">
        <f t="shared" si="664"/>
        <v>5605.55</v>
      </c>
      <c r="BK142" s="104">
        <f t="shared" si="665"/>
        <v>0</v>
      </c>
      <c r="BL142" s="104">
        <f t="shared" si="666"/>
        <v>0</v>
      </c>
      <c r="BM142" s="104">
        <f t="shared" si="667"/>
        <v>0</v>
      </c>
      <c r="BN142" s="104">
        <f t="shared" si="668"/>
        <v>52700.150000000009</v>
      </c>
      <c r="BO142" s="87">
        <f t="shared" si="669"/>
        <v>61466.460000000006</v>
      </c>
      <c r="BP142" s="90">
        <f t="shared" si="670"/>
        <v>2.8143238158799644E-3</v>
      </c>
      <c r="BQ142" s="85">
        <f t="shared" si="671"/>
        <v>31.269979192845188</v>
      </c>
      <c r="BR142" s="104">
        <f t="shared" si="672"/>
        <v>0</v>
      </c>
      <c r="BS142" s="104">
        <f t="shared" si="673"/>
        <v>0</v>
      </c>
      <c r="BT142" s="104">
        <f t="shared" si="674"/>
        <v>0</v>
      </c>
      <c r="BU142" s="104">
        <f t="shared" si="675"/>
        <v>36019.33</v>
      </c>
      <c r="BV142" s="87">
        <f t="shared" si="676"/>
        <v>36019.33</v>
      </c>
      <c r="BW142" s="90">
        <f t="shared" si="677"/>
        <v>1.6491930436703149E-3</v>
      </c>
      <c r="BX142" s="85">
        <f t="shared" si="678"/>
        <v>18.324199891131268</v>
      </c>
      <c r="BY142" s="104">
        <v>3898398.69</v>
      </c>
      <c r="BZ142" s="90">
        <v>0.17849338122062428</v>
      </c>
      <c r="CA142" s="85">
        <v>1983.2416885845537</v>
      </c>
      <c r="CB142" s="104">
        <v>905992.35000000009</v>
      </c>
      <c r="CC142" s="90">
        <f t="shared" si="679"/>
        <v>4.1482067579783448E-2</v>
      </c>
      <c r="CD142" s="85">
        <f t="shared" si="680"/>
        <v>460.90765489629496</v>
      </c>
      <c r="CE142" s="106">
        <f t="shared" si="681"/>
        <v>1146496.22</v>
      </c>
      <c r="CF142" s="107">
        <f t="shared" si="682"/>
        <v>5.2493857898475924E-2</v>
      </c>
      <c r="CG142" s="108">
        <f t="shared" si="683"/>
        <v>583.25976384642388</v>
      </c>
    </row>
    <row r="143" spans="1:147" x14ac:dyDescent="0.2">
      <c r="A143" s="56" t="s">
        <v>276</v>
      </c>
      <c r="B143" s="101" t="s">
        <v>277</v>
      </c>
      <c r="C143" s="102">
        <f t="shared" si="607"/>
        <v>1895.8999999999999</v>
      </c>
      <c r="D143" s="102">
        <f t="shared" si="608"/>
        <v>23782797.879999999</v>
      </c>
      <c r="E143" s="103">
        <f t="shared" si="609"/>
        <v>11845654.25</v>
      </c>
      <c r="F143" s="103">
        <f t="shared" si="610"/>
        <v>255841.73</v>
      </c>
      <c r="G143" s="103">
        <f t="shared" si="611"/>
        <v>3263.48</v>
      </c>
      <c r="H143" s="103">
        <f t="shared" si="684"/>
        <v>12104759.460000001</v>
      </c>
      <c r="I143" s="90">
        <f t="shared" si="612"/>
        <v>0.50897121192706374</v>
      </c>
      <c r="J143" s="85">
        <f t="shared" si="613"/>
        <v>6384.7035497652842</v>
      </c>
      <c r="K143" s="103">
        <f t="shared" si="614"/>
        <v>0</v>
      </c>
      <c r="L143" s="103">
        <f t="shared" si="615"/>
        <v>0</v>
      </c>
      <c r="M143" s="103">
        <f t="shared" si="616"/>
        <v>0</v>
      </c>
      <c r="N143" s="103">
        <f t="shared" si="617"/>
        <v>0</v>
      </c>
      <c r="O143" s="103">
        <f t="shared" si="618"/>
        <v>0</v>
      </c>
      <c r="P143" s="103">
        <f t="shared" si="619"/>
        <v>0</v>
      </c>
      <c r="Q143" s="103"/>
      <c r="R143" s="88">
        <f t="shared" si="620"/>
        <v>0</v>
      </c>
      <c r="S143" s="89">
        <f t="shared" si="621"/>
        <v>0</v>
      </c>
      <c r="T143" s="104">
        <f t="shared" si="622"/>
        <v>2746240.2000000007</v>
      </c>
      <c r="U143" s="104">
        <f t="shared" si="623"/>
        <v>83500.88</v>
      </c>
      <c r="V143" s="104">
        <f t="shared" si="624"/>
        <v>362903.99</v>
      </c>
      <c r="W143" s="103">
        <f t="shared" si="625"/>
        <v>0</v>
      </c>
      <c r="X143" s="103">
        <f t="shared" si="626"/>
        <v>0</v>
      </c>
      <c r="Y143" s="103">
        <f t="shared" si="627"/>
        <v>0</v>
      </c>
      <c r="Z143" s="105">
        <f t="shared" si="628"/>
        <v>3192645.0700000003</v>
      </c>
      <c r="AA143" s="90">
        <f t="shared" si="629"/>
        <v>0.13424177786436289</v>
      </c>
      <c r="AB143" s="85">
        <f t="shared" si="630"/>
        <v>1683.9733477504089</v>
      </c>
      <c r="AC143" s="104">
        <f t="shared" si="631"/>
        <v>746555.76000000013</v>
      </c>
      <c r="AD143" s="104">
        <f t="shared" si="632"/>
        <v>51898.44</v>
      </c>
      <c r="AE143" s="104">
        <f t="shared" si="633"/>
        <v>19128</v>
      </c>
      <c r="AF143" s="104">
        <f t="shared" si="634"/>
        <v>0</v>
      </c>
      <c r="AG143" s="86">
        <f t="shared" si="635"/>
        <v>817582.20000000019</v>
      </c>
      <c r="AH143" s="90">
        <f t="shared" si="636"/>
        <v>3.4377040250909291E-2</v>
      </c>
      <c r="AI143" s="86">
        <f t="shared" si="637"/>
        <v>431.23698507305249</v>
      </c>
      <c r="AJ143" s="104">
        <f t="shared" si="638"/>
        <v>0</v>
      </c>
      <c r="AK143" s="104">
        <f t="shared" si="639"/>
        <v>0</v>
      </c>
      <c r="AL143" s="86">
        <f t="shared" si="640"/>
        <v>0</v>
      </c>
      <c r="AM143" s="90">
        <f t="shared" si="641"/>
        <v>0</v>
      </c>
      <c r="AN143" s="91">
        <f t="shared" si="642"/>
        <v>0</v>
      </c>
      <c r="AO143" s="104">
        <f t="shared" si="643"/>
        <v>658818.76</v>
      </c>
      <c r="AP143" s="104">
        <f t="shared" si="644"/>
        <v>136339.06</v>
      </c>
      <c r="AQ143" s="104">
        <f t="shared" si="645"/>
        <v>0</v>
      </c>
      <c r="AR143" s="104">
        <f t="shared" si="646"/>
        <v>0</v>
      </c>
      <c r="AS143" s="104">
        <f t="shared" si="647"/>
        <v>619861.65</v>
      </c>
      <c r="AT143" s="104">
        <f t="shared" si="648"/>
        <v>0</v>
      </c>
      <c r="AU143" s="104">
        <f t="shared" si="649"/>
        <v>0</v>
      </c>
      <c r="AV143" s="104">
        <f t="shared" si="650"/>
        <v>407332.55999999994</v>
      </c>
      <c r="AW143" s="104">
        <f t="shared" si="651"/>
        <v>0</v>
      </c>
      <c r="AX143" s="104">
        <f t="shared" si="652"/>
        <v>0</v>
      </c>
      <c r="AY143" s="104">
        <f t="shared" si="653"/>
        <v>0</v>
      </c>
      <c r="AZ143" s="104">
        <f t="shared" si="654"/>
        <v>7483.130000000001</v>
      </c>
      <c r="BA143" s="104">
        <f t="shared" si="655"/>
        <v>76958.650000000009</v>
      </c>
      <c r="BB143" s="104">
        <f t="shared" si="656"/>
        <v>0</v>
      </c>
      <c r="BC143" s="104">
        <f t="shared" si="657"/>
        <v>20361.48</v>
      </c>
      <c r="BD143" s="104">
        <f t="shared" si="658"/>
        <v>0</v>
      </c>
      <c r="BE143" s="86">
        <f t="shared" si="659"/>
        <v>1927155.29</v>
      </c>
      <c r="BF143" s="90">
        <f t="shared" si="660"/>
        <v>8.1031479127215297E-2</v>
      </c>
      <c r="BG143" s="85">
        <f t="shared" si="661"/>
        <v>1016.4857270953111</v>
      </c>
      <c r="BH143" s="104">
        <f t="shared" si="662"/>
        <v>0</v>
      </c>
      <c r="BI143" s="104">
        <f t="shared" si="663"/>
        <v>2553.29</v>
      </c>
      <c r="BJ143" s="104">
        <f t="shared" si="664"/>
        <v>9556.7999999999993</v>
      </c>
      <c r="BK143" s="104">
        <f t="shared" si="665"/>
        <v>0</v>
      </c>
      <c r="BL143" s="104">
        <f t="shared" si="666"/>
        <v>0</v>
      </c>
      <c r="BM143" s="104">
        <f t="shared" si="667"/>
        <v>0</v>
      </c>
      <c r="BN143" s="104">
        <f t="shared" si="668"/>
        <v>37924.26</v>
      </c>
      <c r="BO143" s="87">
        <f t="shared" si="669"/>
        <v>50034.350000000006</v>
      </c>
      <c r="BP143" s="90">
        <f t="shared" si="670"/>
        <v>2.1038041971536111E-3</v>
      </c>
      <c r="BQ143" s="85">
        <f t="shared" si="671"/>
        <v>26.390817026214467</v>
      </c>
      <c r="BR143" s="104">
        <f t="shared" si="672"/>
        <v>0</v>
      </c>
      <c r="BS143" s="104">
        <f t="shared" si="673"/>
        <v>0</v>
      </c>
      <c r="BT143" s="104">
        <f t="shared" si="674"/>
        <v>0</v>
      </c>
      <c r="BU143" s="104">
        <f t="shared" si="675"/>
        <v>146419.49</v>
      </c>
      <c r="BV143" s="87">
        <f t="shared" si="676"/>
        <v>146419.49</v>
      </c>
      <c r="BW143" s="90">
        <f t="shared" si="677"/>
        <v>6.1565292165700397E-3</v>
      </c>
      <c r="BX143" s="85">
        <f t="shared" si="678"/>
        <v>77.229542697399651</v>
      </c>
      <c r="BY143" s="104">
        <v>3287473.1100000013</v>
      </c>
      <c r="BZ143" s="90">
        <v>0.13822903119252347</v>
      </c>
      <c r="CA143" s="85">
        <v>1733.990774829897</v>
      </c>
      <c r="CB143" s="104">
        <v>855244.9800000001</v>
      </c>
      <c r="CC143" s="90">
        <f t="shared" si="679"/>
        <v>3.5960654600660474E-2</v>
      </c>
      <c r="CD143" s="85">
        <f t="shared" si="680"/>
        <v>451.10236826836865</v>
      </c>
      <c r="CE143" s="106">
        <f t="shared" si="681"/>
        <v>1401483.9300000002</v>
      </c>
      <c r="CF143" s="107">
        <f t="shared" si="682"/>
        <v>5.8928471623541388E-2</v>
      </c>
      <c r="CG143" s="108">
        <f t="shared" si="683"/>
        <v>739.21827628039466</v>
      </c>
    </row>
    <row r="144" spans="1:147" x14ac:dyDescent="0.2">
      <c r="A144" s="56" t="s">
        <v>278</v>
      </c>
      <c r="B144" s="101" t="s">
        <v>279</v>
      </c>
      <c r="C144" s="102">
        <f t="shared" si="607"/>
        <v>1811.87</v>
      </c>
      <c r="D144" s="102">
        <f t="shared" si="608"/>
        <v>20063948.309999999</v>
      </c>
      <c r="E144" s="103">
        <f t="shared" si="609"/>
        <v>10304204.870000003</v>
      </c>
      <c r="F144" s="103">
        <f t="shared" si="610"/>
        <v>184328.69000000003</v>
      </c>
      <c r="G144" s="103">
        <f t="shared" si="611"/>
        <v>0</v>
      </c>
      <c r="H144" s="103">
        <f t="shared" si="684"/>
        <v>10488533.560000002</v>
      </c>
      <c r="I144" s="90">
        <f t="shared" si="612"/>
        <v>0.52275521238122657</v>
      </c>
      <c r="J144" s="85">
        <f t="shared" si="613"/>
        <v>5788.7892398461272</v>
      </c>
      <c r="K144" s="103">
        <f t="shared" si="614"/>
        <v>0</v>
      </c>
      <c r="L144" s="103">
        <f t="shared" si="615"/>
        <v>0</v>
      </c>
      <c r="M144" s="103">
        <f t="shared" si="616"/>
        <v>0</v>
      </c>
      <c r="N144" s="103">
        <f t="shared" si="617"/>
        <v>0</v>
      </c>
      <c r="O144" s="103">
        <f t="shared" si="618"/>
        <v>0</v>
      </c>
      <c r="P144" s="103">
        <f t="shared" si="619"/>
        <v>0</v>
      </c>
      <c r="Q144" s="103"/>
      <c r="R144" s="88">
        <f t="shared" si="620"/>
        <v>0</v>
      </c>
      <c r="S144" s="89">
        <f t="shared" si="621"/>
        <v>0</v>
      </c>
      <c r="T144" s="104">
        <f t="shared" si="622"/>
        <v>1960083.2</v>
      </c>
      <c r="U144" s="104">
        <f t="shared" si="623"/>
        <v>85413.22</v>
      </c>
      <c r="V144" s="104">
        <f t="shared" si="624"/>
        <v>393751.68999999994</v>
      </c>
      <c r="W144" s="103">
        <f t="shared" si="625"/>
        <v>0</v>
      </c>
      <c r="X144" s="103">
        <f t="shared" si="626"/>
        <v>0</v>
      </c>
      <c r="Y144" s="103">
        <f t="shared" si="627"/>
        <v>0</v>
      </c>
      <c r="Z144" s="105">
        <f t="shared" si="628"/>
        <v>2439248.11</v>
      </c>
      <c r="AA144" s="90">
        <f t="shared" si="629"/>
        <v>0.12157368391864642</v>
      </c>
      <c r="AB144" s="85">
        <f t="shared" si="630"/>
        <v>1346.2600020972807</v>
      </c>
      <c r="AC144" s="104">
        <f t="shared" si="631"/>
        <v>732005.8600000001</v>
      </c>
      <c r="AD144" s="104">
        <f t="shared" si="632"/>
        <v>106838.76999999999</v>
      </c>
      <c r="AE144" s="104">
        <f t="shared" si="633"/>
        <v>17601.53</v>
      </c>
      <c r="AF144" s="104">
        <f t="shared" si="634"/>
        <v>0</v>
      </c>
      <c r="AG144" s="86">
        <f t="shared" si="635"/>
        <v>856446.16000000015</v>
      </c>
      <c r="AH144" s="90">
        <f t="shared" si="636"/>
        <v>4.268582368571703E-2</v>
      </c>
      <c r="AI144" s="86">
        <f t="shared" si="637"/>
        <v>472.68631855486331</v>
      </c>
      <c r="AJ144" s="104">
        <f t="shared" si="638"/>
        <v>0</v>
      </c>
      <c r="AK144" s="104">
        <f t="shared" si="639"/>
        <v>0</v>
      </c>
      <c r="AL144" s="86">
        <f t="shared" si="640"/>
        <v>0</v>
      </c>
      <c r="AM144" s="90">
        <f t="shared" si="641"/>
        <v>0</v>
      </c>
      <c r="AN144" s="91">
        <f t="shared" si="642"/>
        <v>0</v>
      </c>
      <c r="AO144" s="104">
        <f t="shared" si="643"/>
        <v>596659.35</v>
      </c>
      <c r="AP144" s="104">
        <f t="shared" si="644"/>
        <v>125475.36000000002</v>
      </c>
      <c r="AQ144" s="104">
        <f t="shared" si="645"/>
        <v>0</v>
      </c>
      <c r="AR144" s="104">
        <f t="shared" si="646"/>
        <v>0</v>
      </c>
      <c r="AS144" s="104">
        <f t="shared" si="647"/>
        <v>493931.78</v>
      </c>
      <c r="AT144" s="104">
        <f t="shared" si="648"/>
        <v>0</v>
      </c>
      <c r="AU144" s="104">
        <f t="shared" si="649"/>
        <v>0</v>
      </c>
      <c r="AV144" s="104">
        <f t="shared" si="650"/>
        <v>94196.41</v>
      </c>
      <c r="AW144" s="104">
        <f t="shared" si="651"/>
        <v>0</v>
      </c>
      <c r="AX144" s="104">
        <f t="shared" si="652"/>
        <v>0</v>
      </c>
      <c r="AY144" s="104">
        <f t="shared" si="653"/>
        <v>0</v>
      </c>
      <c r="AZ144" s="104">
        <f t="shared" si="654"/>
        <v>0</v>
      </c>
      <c r="BA144" s="104">
        <f t="shared" si="655"/>
        <v>41128.949999999997</v>
      </c>
      <c r="BB144" s="104">
        <f t="shared" si="656"/>
        <v>0</v>
      </c>
      <c r="BC144" s="104">
        <f t="shared" si="657"/>
        <v>0</v>
      </c>
      <c r="BD144" s="104">
        <f t="shared" si="658"/>
        <v>0</v>
      </c>
      <c r="BE144" s="86">
        <f t="shared" si="659"/>
        <v>1351391.8499999999</v>
      </c>
      <c r="BF144" s="90">
        <f t="shared" si="660"/>
        <v>6.7354233031315061E-2</v>
      </c>
      <c r="BG144" s="85">
        <f t="shared" si="661"/>
        <v>745.85475227251402</v>
      </c>
      <c r="BH144" s="104">
        <f t="shared" si="662"/>
        <v>0</v>
      </c>
      <c r="BI144" s="104">
        <f t="shared" si="663"/>
        <v>0</v>
      </c>
      <c r="BJ144" s="104">
        <f t="shared" si="664"/>
        <v>5887.2199999999993</v>
      </c>
      <c r="BK144" s="104">
        <f t="shared" si="665"/>
        <v>0</v>
      </c>
      <c r="BL144" s="104">
        <f t="shared" si="666"/>
        <v>0</v>
      </c>
      <c r="BM144" s="104">
        <f t="shared" si="667"/>
        <v>0</v>
      </c>
      <c r="BN144" s="104">
        <f t="shared" si="668"/>
        <v>4507.8999999999996</v>
      </c>
      <c r="BO144" s="87">
        <f t="shared" si="669"/>
        <v>10395.119999999999</v>
      </c>
      <c r="BP144" s="90">
        <f t="shared" si="670"/>
        <v>5.180994208811336E-4</v>
      </c>
      <c r="BQ144" s="85">
        <f t="shared" si="671"/>
        <v>5.7372328036779683</v>
      </c>
      <c r="BR144" s="104">
        <f t="shared" si="672"/>
        <v>0</v>
      </c>
      <c r="BS144" s="104">
        <f t="shared" si="673"/>
        <v>0</v>
      </c>
      <c r="BT144" s="104">
        <f t="shared" si="674"/>
        <v>0</v>
      </c>
      <c r="BU144" s="104">
        <f t="shared" si="675"/>
        <v>0</v>
      </c>
      <c r="BV144" s="87">
        <f t="shared" si="676"/>
        <v>0</v>
      </c>
      <c r="BW144" s="90">
        <f t="shared" si="677"/>
        <v>0</v>
      </c>
      <c r="BX144" s="85">
        <f t="shared" si="678"/>
        <v>0</v>
      </c>
      <c r="BY144" s="104">
        <v>2970288.2899999996</v>
      </c>
      <c r="BZ144" s="90">
        <v>0.14804106570188824</v>
      </c>
      <c r="CA144" s="85">
        <v>1639.3495615027566</v>
      </c>
      <c r="CB144" s="104">
        <v>664022.48</v>
      </c>
      <c r="CC144" s="90">
        <f t="shared" si="679"/>
        <v>3.309530456022193E-2</v>
      </c>
      <c r="CD144" s="85">
        <f t="shared" si="680"/>
        <v>366.48461534216034</v>
      </c>
      <c r="CE144" s="106">
        <f t="shared" si="681"/>
        <v>1283622.74</v>
      </c>
      <c r="CF144" s="107">
        <f t="shared" si="682"/>
        <v>6.3976577300103699E-2</v>
      </c>
      <c r="CG144" s="108">
        <f t="shared" si="683"/>
        <v>708.45189776308462</v>
      </c>
    </row>
    <row r="145" spans="1:85" x14ac:dyDescent="0.2">
      <c r="A145" s="56" t="s">
        <v>280</v>
      </c>
      <c r="B145" s="101" t="s">
        <v>281</v>
      </c>
      <c r="C145" s="102">
        <f t="shared" si="607"/>
        <v>1787.3</v>
      </c>
      <c r="D145" s="102">
        <f t="shared" si="608"/>
        <v>18515972.260000002</v>
      </c>
      <c r="E145" s="103">
        <f t="shared" si="609"/>
        <v>11143183.950000001</v>
      </c>
      <c r="F145" s="103">
        <f t="shared" si="610"/>
        <v>0</v>
      </c>
      <c r="G145" s="103">
        <f t="shared" si="611"/>
        <v>1198.6400000000001</v>
      </c>
      <c r="H145" s="103">
        <f t="shared" si="684"/>
        <v>11144382.590000002</v>
      </c>
      <c r="I145" s="90">
        <f t="shared" si="612"/>
        <v>0.60187941705201065</v>
      </c>
      <c r="J145" s="85">
        <f t="shared" si="613"/>
        <v>6235.3172886476823</v>
      </c>
      <c r="K145" s="103">
        <f t="shared" si="614"/>
        <v>0</v>
      </c>
      <c r="L145" s="103">
        <f t="shared" si="615"/>
        <v>0</v>
      </c>
      <c r="M145" s="103">
        <f t="shared" si="616"/>
        <v>0</v>
      </c>
      <c r="N145" s="103">
        <f t="shared" si="617"/>
        <v>0</v>
      </c>
      <c r="O145" s="103">
        <f t="shared" si="618"/>
        <v>0</v>
      </c>
      <c r="P145" s="103">
        <f t="shared" si="619"/>
        <v>0</v>
      </c>
      <c r="Q145" s="103"/>
      <c r="R145" s="88">
        <f t="shared" si="620"/>
        <v>0</v>
      </c>
      <c r="S145" s="89">
        <f t="shared" si="621"/>
        <v>0</v>
      </c>
      <c r="T145" s="104">
        <f t="shared" si="622"/>
        <v>1807340.1100000003</v>
      </c>
      <c r="U145" s="104">
        <f t="shared" si="623"/>
        <v>32456.83</v>
      </c>
      <c r="V145" s="104">
        <f t="shared" si="624"/>
        <v>283135.95999999996</v>
      </c>
      <c r="W145" s="103">
        <f t="shared" si="625"/>
        <v>0</v>
      </c>
      <c r="X145" s="103">
        <f t="shared" si="626"/>
        <v>0</v>
      </c>
      <c r="Y145" s="103">
        <f t="shared" si="627"/>
        <v>0</v>
      </c>
      <c r="Z145" s="105">
        <f t="shared" si="628"/>
        <v>2122932.9000000004</v>
      </c>
      <c r="AA145" s="90">
        <f t="shared" si="629"/>
        <v>0.11465414131053576</v>
      </c>
      <c r="AB145" s="85">
        <f t="shared" si="630"/>
        <v>1187.7876685503275</v>
      </c>
      <c r="AC145" s="104">
        <f t="shared" si="631"/>
        <v>257523.94</v>
      </c>
      <c r="AD145" s="104">
        <f t="shared" si="632"/>
        <v>60297.990000000005</v>
      </c>
      <c r="AE145" s="104">
        <f t="shared" si="633"/>
        <v>0</v>
      </c>
      <c r="AF145" s="104">
        <f t="shared" si="634"/>
        <v>0</v>
      </c>
      <c r="AG145" s="86">
        <f t="shared" si="635"/>
        <v>317821.93</v>
      </c>
      <c r="AH145" s="90">
        <f t="shared" si="636"/>
        <v>1.7164744337330302E-2</v>
      </c>
      <c r="AI145" s="86">
        <f t="shared" si="637"/>
        <v>177.8223745314161</v>
      </c>
      <c r="AJ145" s="104">
        <f t="shared" si="638"/>
        <v>0</v>
      </c>
      <c r="AK145" s="104">
        <f t="shared" si="639"/>
        <v>0</v>
      </c>
      <c r="AL145" s="86">
        <f t="shared" si="640"/>
        <v>0</v>
      </c>
      <c r="AM145" s="90">
        <f t="shared" si="641"/>
        <v>0</v>
      </c>
      <c r="AN145" s="91">
        <f t="shared" si="642"/>
        <v>0</v>
      </c>
      <c r="AO145" s="104">
        <f t="shared" si="643"/>
        <v>99457.44</v>
      </c>
      <c r="AP145" s="104">
        <f t="shared" si="644"/>
        <v>13286.84</v>
      </c>
      <c r="AQ145" s="104">
        <f t="shared" si="645"/>
        <v>0</v>
      </c>
      <c r="AR145" s="104">
        <f t="shared" si="646"/>
        <v>0</v>
      </c>
      <c r="AS145" s="104">
        <f t="shared" si="647"/>
        <v>182500.55</v>
      </c>
      <c r="AT145" s="104">
        <f t="shared" si="648"/>
        <v>0</v>
      </c>
      <c r="AU145" s="104">
        <f t="shared" si="649"/>
        <v>0</v>
      </c>
      <c r="AV145" s="104">
        <f t="shared" si="650"/>
        <v>81968.099999999991</v>
      </c>
      <c r="AW145" s="104">
        <f t="shared" si="651"/>
        <v>0</v>
      </c>
      <c r="AX145" s="104">
        <f t="shared" si="652"/>
        <v>0</v>
      </c>
      <c r="AY145" s="104">
        <f t="shared" si="653"/>
        <v>0</v>
      </c>
      <c r="AZ145" s="104">
        <f t="shared" si="654"/>
        <v>0</v>
      </c>
      <c r="BA145" s="104">
        <f t="shared" si="655"/>
        <v>32831.569999999992</v>
      </c>
      <c r="BB145" s="104">
        <f t="shared" si="656"/>
        <v>0</v>
      </c>
      <c r="BC145" s="104">
        <f t="shared" si="657"/>
        <v>0</v>
      </c>
      <c r="BD145" s="104">
        <f t="shared" si="658"/>
        <v>0</v>
      </c>
      <c r="BE145" s="86">
        <f t="shared" si="659"/>
        <v>410044.49999999994</v>
      </c>
      <c r="BF145" s="90">
        <f t="shared" si="660"/>
        <v>2.2145447953916944E-2</v>
      </c>
      <c r="BG145" s="85">
        <f t="shared" si="661"/>
        <v>229.42119397974596</v>
      </c>
      <c r="BH145" s="104">
        <f t="shared" si="662"/>
        <v>0</v>
      </c>
      <c r="BI145" s="104">
        <f t="shared" si="663"/>
        <v>0</v>
      </c>
      <c r="BJ145" s="104">
        <f t="shared" si="664"/>
        <v>17980.48</v>
      </c>
      <c r="BK145" s="104">
        <f t="shared" si="665"/>
        <v>0</v>
      </c>
      <c r="BL145" s="104">
        <f t="shared" si="666"/>
        <v>0</v>
      </c>
      <c r="BM145" s="104">
        <f t="shared" si="667"/>
        <v>0</v>
      </c>
      <c r="BN145" s="104">
        <f t="shared" si="668"/>
        <v>0</v>
      </c>
      <c r="BO145" s="87">
        <f t="shared" si="669"/>
        <v>17980.48</v>
      </c>
      <c r="BP145" s="90">
        <f t="shared" si="670"/>
        <v>9.7107944144219618E-4</v>
      </c>
      <c r="BQ145" s="85">
        <f t="shared" si="671"/>
        <v>10.060135399765009</v>
      </c>
      <c r="BR145" s="104">
        <f t="shared" si="672"/>
        <v>0</v>
      </c>
      <c r="BS145" s="104">
        <f t="shared" si="673"/>
        <v>0</v>
      </c>
      <c r="BT145" s="104">
        <f t="shared" si="674"/>
        <v>0</v>
      </c>
      <c r="BU145" s="104">
        <f t="shared" si="675"/>
        <v>117894.81999999999</v>
      </c>
      <c r="BV145" s="87">
        <f t="shared" si="676"/>
        <v>117894.81999999999</v>
      </c>
      <c r="BW145" s="90">
        <f t="shared" si="677"/>
        <v>6.3671957564274285E-3</v>
      </c>
      <c r="BX145" s="85">
        <f t="shared" si="678"/>
        <v>65.962524478263305</v>
      </c>
      <c r="BY145" s="104">
        <v>3068156.6599999992</v>
      </c>
      <c r="BZ145" s="90">
        <v>0.1657032434979463</v>
      </c>
      <c r="CA145" s="85">
        <v>1716.6433503049288</v>
      </c>
      <c r="CB145" s="104">
        <v>474682.23</v>
      </c>
      <c r="CC145" s="90">
        <f t="shared" si="679"/>
        <v>2.5636365367939902E-2</v>
      </c>
      <c r="CD145" s="85">
        <f t="shared" si="680"/>
        <v>265.58620824707657</v>
      </c>
      <c r="CE145" s="106">
        <f t="shared" si="681"/>
        <v>842076.15</v>
      </c>
      <c r="CF145" s="107">
        <f t="shared" si="682"/>
        <v>4.5478365282450466E-2</v>
      </c>
      <c r="CG145" s="108">
        <f t="shared" si="683"/>
        <v>471.14426789011361</v>
      </c>
    </row>
    <row r="146" spans="1:85" x14ac:dyDescent="0.2">
      <c r="A146" s="117" t="s">
        <v>282</v>
      </c>
      <c r="B146" s="101" t="s">
        <v>283</v>
      </c>
      <c r="C146" s="102">
        <f t="shared" si="607"/>
        <v>1844.7799999999997</v>
      </c>
      <c r="D146" s="102">
        <f t="shared" si="608"/>
        <v>19988822.710000001</v>
      </c>
      <c r="E146" s="103">
        <f t="shared" si="609"/>
        <v>10755603.069999998</v>
      </c>
      <c r="F146" s="103">
        <f t="shared" si="610"/>
        <v>230568.64</v>
      </c>
      <c r="G146" s="103">
        <f t="shared" si="611"/>
        <v>0</v>
      </c>
      <c r="H146" s="103">
        <f t="shared" si="684"/>
        <v>10986171.709999999</v>
      </c>
      <c r="I146" s="90">
        <f t="shared" si="612"/>
        <v>0.54961574622920839</v>
      </c>
      <c r="J146" s="85">
        <f t="shared" si="613"/>
        <v>5955.2747265256567</v>
      </c>
      <c r="K146" s="103">
        <f t="shared" si="614"/>
        <v>0</v>
      </c>
      <c r="L146" s="103">
        <f t="shared" si="615"/>
        <v>0</v>
      </c>
      <c r="M146" s="103">
        <f t="shared" si="616"/>
        <v>0</v>
      </c>
      <c r="N146" s="103">
        <f t="shared" si="617"/>
        <v>0</v>
      </c>
      <c r="O146" s="103">
        <f t="shared" si="618"/>
        <v>0</v>
      </c>
      <c r="P146" s="103">
        <f t="shared" si="619"/>
        <v>0</v>
      </c>
      <c r="Q146" s="103"/>
      <c r="R146" s="88">
        <f t="shared" si="620"/>
        <v>0</v>
      </c>
      <c r="S146" s="89">
        <f t="shared" si="621"/>
        <v>0</v>
      </c>
      <c r="T146" s="104">
        <f t="shared" si="622"/>
        <v>1617901.5</v>
      </c>
      <c r="U146" s="104">
        <f t="shared" si="623"/>
        <v>109407.78</v>
      </c>
      <c r="V146" s="104">
        <f t="shared" si="624"/>
        <v>378944.79000000004</v>
      </c>
      <c r="W146" s="103">
        <f t="shared" si="625"/>
        <v>0</v>
      </c>
      <c r="X146" s="103">
        <f t="shared" si="626"/>
        <v>0</v>
      </c>
      <c r="Y146" s="103">
        <f t="shared" si="627"/>
        <v>78101.099999999991</v>
      </c>
      <c r="Z146" s="105">
        <f t="shared" si="628"/>
        <v>2184355.1700000004</v>
      </c>
      <c r="AA146" s="90">
        <f t="shared" si="629"/>
        <v>0.10927883055900095</v>
      </c>
      <c r="AB146" s="85">
        <f t="shared" si="630"/>
        <v>1184.0735318032507</v>
      </c>
      <c r="AC146" s="104">
        <f t="shared" si="631"/>
        <v>857658.95</v>
      </c>
      <c r="AD146" s="104">
        <f t="shared" si="632"/>
        <v>35319.51</v>
      </c>
      <c r="AE146" s="104">
        <f t="shared" si="633"/>
        <v>13128.85</v>
      </c>
      <c r="AF146" s="104">
        <f t="shared" si="634"/>
        <v>0</v>
      </c>
      <c r="AG146" s="86">
        <f t="shared" si="635"/>
        <v>906107.30999999994</v>
      </c>
      <c r="AH146" s="90">
        <f t="shared" si="636"/>
        <v>4.533069921855342E-2</v>
      </c>
      <c r="AI146" s="86">
        <f t="shared" si="637"/>
        <v>491.1736413014018</v>
      </c>
      <c r="AJ146" s="104">
        <f t="shared" si="638"/>
        <v>0</v>
      </c>
      <c r="AK146" s="104">
        <f t="shared" si="639"/>
        <v>0</v>
      </c>
      <c r="AL146" s="86">
        <f t="shared" si="640"/>
        <v>0</v>
      </c>
      <c r="AM146" s="90">
        <f t="shared" si="641"/>
        <v>0</v>
      </c>
      <c r="AN146" s="91">
        <f t="shared" si="642"/>
        <v>0</v>
      </c>
      <c r="AO146" s="104">
        <f t="shared" si="643"/>
        <v>157687.82</v>
      </c>
      <c r="AP146" s="104">
        <f t="shared" si="644"/>
        <v>77046.8</v>
      </c>
      <c r="AQ146" s="104">
        <f t="shared" si="645"/>
        <v>0</v>
      </c>
      <c r="AR146" s="104">
        <f t="shared" si="646"/>
        <v>0</v>
      </c>
      <c r="AS146" s="104">
        <f t="shared" si="647"/>
        <v>320058.25</v>
      </c>
      <c r="AT146" s="104">
        <f t="shared" si="648"/>
        <v>0</v>
      </c>
      <c r="AU146" s="104">
        <f t="shared" si="649"/>
        <v>0</v>
      </c>
      <c r="AV146" s="104">
        <f t="shared" si="650"/>
        <v>117063.13000000002</v>
      </c>
      <c r="AW146" s="104">
        <f t="shared" si="651"/>
        <v>0</v>
      </c>
      <c r="AX146" s="104">
        <f t="shared" si="652"/>
        <v>0</v>
      </c>
      <c r="AY146" s="104">
        <f t="shared" si="653"/>
        <v>0</v>
      </c>
      <c r="AZ146" s="104">
        <f t="shared" si="654"/>
        <v>0</v>
      </c>
      <c r="BA146" s="104">
        <f t="shared" si="655"/>
        <v>14774.599999999999</v>
      </c>
      <c r="BB146" s="104">
        <f t="shared" si="656"/>
        <v>0</v>
      </c>
      <c r="BC146" s="104">
        <f t="shared" si="657"/>
        <v>0</v>
      </c>
      <c r="BD146" s="104">
        <f t="shared" si="658"/>
        <v>0</v>
      </c>
      <c r="BE146" s="86">
        <f t="shared" si="659"/>
        <v>686630.6</v>
      </c>
      <c r="BF146" s="90">
        <f t="shared" si="660"/>
        <v>3.4350727402094203E-2</v>
      </c>
      <c r="BG146" s="85">
        <f t="shared" si="661"/>
        <v>372.2018885720791</v>
      </c>
      <c r="BH146" s="104">
        <f t="shared" si="662"/>
        <v>0</v>
      </c>
      <c r="BI146" s="104">
        <f t="shared" si="663"/>
        <v>0</v>
      </c>
      <c r="BJ146" s="104">
        <f t="shared" si="664"/>
        <v>21109.200000000001</v>
      </c>
      <c r="BK146" s="104">
        <f t="shared" si="665"/>
        <v>0</v>
      </c>
      <c r="BL146" s="104">
        <f t="shared" si="666"/>
        <v>112902.6</v>
      </c>
      <c r="BM146" s="104">
        <f t="shared" si="667"/>
        <v>0</v>
      </c>
      <c r="BN146" s="104">
        <f t="shared" si="668"/>
        <v>0</v>
      </c>
      <c r="BO146" s="87">
        <f t="shared" si="669"/>
        <v>134011.80000000002</v>
      </c>
      <c r="BP146" s="90">
        <f t="shared" si="670"/>
        <v>6.7043368158424179E-3</v>
      </c>
      <c r="BQ146" s="85">
        <f t="shared" si="671"/>
        <v>72.643784082654861</v>
      </c>
      <c r="BR146" s="104">
        <f t="shared" si="672"/>
        <v>0</v>
      </c>
      <c r="BS146" s="104">
        <f t="shared" si="673"/>
        <v>0</v>
      </c>
      <c r="BT146" s="104">
        <f t="shared" si="674"/>
        <v>0</v>
      </c>
      <c r="BU146" s="104">
        <f t="shared" si="675"/>
        <v>151183.98000000001</v>
      </c>
      <c r="BV146" s="87">
        <f t="shared" si="676"/>
        <v>151183.98000000001</v>
      </c>
      <c r="BW146" s="90">
        <f t="shared" si="677"/>
        <v>7.5634259302507969E-3</v>
      </c>
      <c r="BX146" s="85">
        <f t="shared" si="678"/>
        <v>81.952308676373349</v>
      </c>
      <c r="BY146" s="104">
        <v>3253510.36</v>
      </c>
      <c r="BZ146" s="90">
        <v>0.16276648240880814</v>
      </c>
      <c r="CA146" s="85">
        <v>1763.6305467318598</v>
      </c>
      <c r="CB146" s="104">
        <v>746034.54000000015</v>
      </c>
      <c r="CC146" s="90">
        <f t="shared" si="679"/>
        <v>3.732258526795449E-2</v>
      </c>
      <c r="CD146" s="85">
        <f t="shared" si="680"/>
        <v>404.40298572187481</v>
      </c>
      <c r="CE146" s="106">
        <f t="shared" si="681"/>
        <v>940817.24</v>
      </c>
      <c r="CF146" s="107">
        <f t="shared" si="682"/>
        <v>4.7067166168287052E-2</v>
      </c>
      <c r="CG146" s="108">
        <f t="shared" si="683"/>
        <v>509.98885503962538</v>
      </c>
    </row>
    <row r="147" spans="1:85" x14ac:dyDescent="0.2">
      <c r="A147" s="56" t="s">
        <v>284</v>
      </c>
      <c r="B147" s="101" t="s">
        <v>285</v>
      </c>
      <c r="C147" s="102">
        <f t="shared" si="607"/>
        <v>1685.14</v>
      </c>
      <c r="D147" s="102">
        <f t="shared" si="608"/>
        <v>20149390.109999999</v>
      </c>
      <c r="E147" s="103">
        <f t="shared" si="609"/>
        <v>9498979.6399999987</v>
      </c>
      <c r="F147" s="103">
        <f t="shared" si="610"/>
        <v>304100.87</v>
      </c>
      <c r="G147" s="103">
        <f t="shared" si="611"/>
        <v>121448.97</v>
      </c>
      <c r="H147" s="103">
        <f t="shared" si="684"/>
        <v>9924529.4799999986</v>
      </c>
      <c r="I147" s="90">
        <f t="shared" si="612"/>
        <v>0.49254738857205038</v>
      </c>
      <c r="J147" s="85">
        <f t="shared" si="613"/>
        <v>5889.4391445221154</v>
      </c>
      <c r="K147" s="103">
        <f t="shared" si="614"/>
        <v>0</v>
      </c>
      <c r="L147" s="103">
        <f t="shared" si="615"/>
        <v>0</v>
      </c>
      <c r="M147" s="103">
        <f t="shared" si="616"/>
        <v>0</v>
      </c>
      <c r="N147" s="103">
        <f t="shared" si="617"/>
        <v>0</v>
      </c>
      <c r="O147" s="103">
        <f t="shared" si="618"/>
        <v>0</v>
      </c>
      <c r="P147" s="103">
        <f t="shared" si="619"/>
        <v>0</v>
      </c>
      <c r="Q147" s="103"/>
      <c r="R147" s="88">
        <f t="shared" si="620"/>
        <v>0</v>
      </c>
      <c r="S147" s="89">
        <f t="shared" si="621"/>
        <v>0</v>
      </c>
      <c r="T147" s="104">
        <f t="shared" si="622"/>
        <v>1677240.99</v>
      </c>
      <c r="U147" s="104">
        <f t="shared" si="623"/>
        <v>40728.699999999997</v>
      </c>
      <c r="V147" s="104">
        <f t="shared" si="624"/>
        <v>375131</v>
      </c>
      <c r="W147" s="103">
        <f t="shared" si="625"/>
        <v>0</v>
      </c>
      <c r="X147" s="103">
        <f t="shared" si="626"/>
        <v>0</v>
      </c>
      <c r="Y147" s="103">
        <f t="shared" si="627"/>
        <v>0</v>
      </c>
      <c r="Z147" s="105">
        <f t="shared" si="628"/>
        <v>2093100.69</v>
      </c>
      <c r="AA147" s="90">
        <f t="shared" si="629"/>
        <v>0.10387910892455296</v>
      </c>
      <c r="AB147" s="85">
        <f t="shared" si="630"/>
        <v>1242.093054583002</v>
      </c>
      <c r="AC147" s="104">
        <f t="shared" si="631"/>
        <v>717758.36000000022</v>
      </c>
      <c r="AD147" s="104">
        <f t="shared" si="632"/>
        <v>0</v>
      </c>
      <c r="AE147" s="104">
        <f t="shared" si="633"/>
        <v>15817</v>
      </c>
      <c r="AF147" s="104">
        <f t="shared" si="634"/>
        <v>0</v>
      </c>
      <c r="AG147" s="86">
        <f t="shared" si="635"/>
        <v>733575.36000000022</v>
      </c>
      <c r="AH147" s="90">
        <f t="shared" si="636"/>
        <v>3.6406827005445293E-2</v>
      </c>
      <c r="AI147" s="86">
        <f t="shared" si="637"/>
        <v>435.32012770452314</v>
      </c>
      <c r="AJ147" s="104">
        <f t="shared" si="638"/>
        <v>0</v>
      </c>
      <c r="AK147" s="104">
        <f t="shared" si="639"/>
        <v>0</v>
      </c>
      <c r="AL147" s="86">
        <f t="shared" si="640"/>
        <v>0</v>
      </c>
      <c r="AM147" s="90">
        <f t="shared" si="641"/>
        <v>0</v>
      </c>
      <c r="AN147" s="91">
        <f t="shared" si="642"/>
        <v>0</v>
      </c>
      <c r="AO147" s="104">
        <f t="shared" si="643"/>
        <v>646617.2300000001</v>
      </c>
      <c r="AP147" s="104">
        <f t="shared" si="644"/>
        <v>139636.82999999999</v>
      </c>
      <c r="AQ147" s="104">
        <f t="shared" si="645"/>
        <v>0</v>
      </c>
      <c r="AR147" s="104">
        <f t="shared" si="646"/>
        <v>0</v>
      </c>
      <c r="AS147" s="104">
        <f t="shared" si="647"/>
        <v>506512.18000000011</v>
      </c>
      <c r="AT147" s="104">
        <f t="shared" si="648"/>
        <v>0</v>
      </c>
      <c r="AU147" s="104">
        <f t="shared" si="649"/>
        <v>0</v>
      </c>
      <c r="AV147" s="104">
        <f t="shared" si="650"/>
        <v>79751.5</v>
      </c>
      <c r="AW147" s="104">
        <f t="shared" si="651"/>
        <v>0</v>
      </c>
      <c r="AX147" s="104">
        <f t="shared" si="652"/>
        <v>0</v>
      </c>
      <c r="AY147" s="104">
        <f t="shared" si="653"/>
        <v>0</v>
      </c>
      <c r="AZ147" s="104">
        <f t="shared" si="654"/>
        <v>0</v>
      </c>
      <c r="BA147" s="104">
        <f t="shared" si="655"/>
        <v>51887.66</v>
      </c>
      <c r="BB147" s="104">
        <f t="shared" si="656"/>
        <v>0</v>
      </c>
      <c r="BC147" s="104">
        <f t="shared" si="657"/>
        <v>10539.929999999998</v>
      </c>
      <c r="BD147" s="104">
        <f t="shared" si="658"/>
        <v>0</v>
      </c>
      <c r="BE147" s="86">
        <f t="shared" si="659"/>
        <v>1434945.33</v>
      </c>
      <c r="BF147" s="90">
        <f t="shared" si="660"/>
        <v>7.1215323251290222E-2</v>
      </c>
      <c r="BG147" s="85">
        <f t="shared" si="661"/>
        <v>851.52885220219093</v>
      </c>
      <c r="BH147" s="104">
        <f t="shared" si="662"/>
        <v>0</v>
      </c>
      <c r="BI147" s="104">
        <f t="shared" si="663"/>
        <v>0</v>
      </c>
      <c r="BJ147" s="104">
        <f t="shared" si="664"/>
        <v>13912.71</v>
      </c>
      <c r="BK147" s="104">
        <f t="shared" si="665"/>
        <v>0</v>
      </c>
      <c r="BL147" s="104">
        <f t="shared" si="666"/>
        <v>0</v>
      </c>
      <c r="BM147" s="104">
        <f t="shared" si="667"/>
        <v>0</v>
      </c>
      <c r="BN147" s="104">
        <f t="shared" si="668"/>
        <v>5416.17</v>
      </c>
      <c r="BO147" s="87">
        <f t="shared" si="669"/>
        <v>19328.879999999997</v>
      </c>
      <c r="BP147" s="90">
        <f t="shared" si="670"/>
        <v>9.5927866275253714E-4</v>
      </c>
      <c r="BQ147" s="85">
        <f t="shared" si="671"/>
        <v>11.470192387576104</v>
      </c>
      <c r="BR147" s="104">
        <f t="shared" si="672"/>
        <v>0</v>
      </c>
      <c r="BS147" s="104">
        <f t="shared" si="673"/>
        <v>0</v>
      </c>
      <c r="BT147" s="104">
        <f t="shared" si="674"/>
        <v>0</v>
      </c>
      <c r="BU147" s="104">
        <f t="shared" si="675"/>
        <v>582235.92000000004</v>
      </c>
      <c r="BV147" s="87">
        <f t="shared" si="676"/>
        <v>582235.92000000004</v>
      </c>
      <c r="BW147" s="90">
        <f t="shared" si="677"/>
        <v>2.8895957486625885E-2</v>
      </c>
      <c r="BX147" s="85">
        <f t="shared" si="678"/>
        <v>345.51189812122436</v>
      </c>
      <c r="BY147" s="104">
        <v>3841270.81</v>
      </c>
      <c r="BZ147" s="90">
        <v>0.19063955727839149</v>
      </c>
      <c r="CA147" s="85">
        <v>2279.496546281021</v>
      </c>
      <c r="CB147" s="104">
        <v>857999.34000000008</v>
      </c>
      <c r="CC147" s="90">
        <f t="shared" si="679"/>
        <v>4.258190125437996E-2</v>
      </c>
      <c r="CD147" s="85">
        <f t="shared" si="680"/>
        <v>509.15611759260361</v>
      </c>
      <c r="CE147" s="106">
        <f t="shared" si="681"/>
        <v>662404.30000000005</v>
      </c>
      <c r="CF147" s="107">
        <f t="shared" si="682"/>
        <v>3.2874657564511273E-2</v>
      </c>
      <c r="CG147" s="108">
        <f t="shared" si="683"/>
        <v>393.08561899901491</v>
      </c>
    </row>
    <row r="148" spans="1:85" x14ac:dyDescent="0.2">
      <c r="A148" s="56" t="s">
        <v>286</v>
      </c>
      <c r="B148" s="101" t="s">
        <v>287</v>
      </c>
      <c r="C148" s="102">
        <f t="shared" si="607"/>
        <v>1716.3999999999999</v>
      </c>
      <c r="D148" s="102">
        <f t="shared" si="608"/>
        <v>17655620.469999999</v>
      </c>
      <c r="E148" s="103">
        <f t="shared" si="609"/>
        <v>9229257.1700000037</v>
      </c>
      <c r="F148" s="103">
        <f t="shared" si="610"/>
        <v>0</v>
      </c>
      <c r="G148" s="103">
        <f t="shared" si="611"/>
        <v>0</v>
      </c>
      <c r="H148" s="103">
        <f t="shared" si="684"/>
        <v>9229257.1700000037</v>
      </c>
      <c r="I148" s="90">
        <f t="shared" si="612"/>
        <v>0.52273762826303005</v>
      </c>
      <c r="J148" s="85">
        <f t="shared" si="613"/>
        <v>5377.1015905383383</v>
      </c>
      <c r="K148" s="103">
        <f t="shared" si="614"/>
        <v>0</v>
      </c>
      <c r="L148" s="103">
        <f t="shared" si="615"/>
        <v>0</v>
      </c>
      <c r="M148" s="103">
        <f t="shared" si="616"/>
        <v>0</v>
      </c>
      <c r="N148" s="103">
        <f t="shared" si="617"/>
        <v>0</v>
      </c>
      <c r="O148" s="103">
        <f t="shared" si="618"/>
        <v>0</v>
      </c>
      <c r="P148" s="103">
        <f t="shared" si="619"/>
        <v>0</v>
      </c>
      <c r="Q148" s="103"/>
      <c r="R148" s="88">
        <f t="shared" si="620"/>
        <v>0</v>
      </c>
      <c r="S148" s="89">
        <f t="shared" si="621"/>
        <v>0</v>
      </c>
      <c r="T148" s="104">
        <f t="shared" si="622"/>
        <v>1011062.8099999998</v>
      </c>
      <c r="U148" s="104">
        <f t="shared" si="623"/>
        <v>16800</v>
      </c>
      <c r="V148" s="104">
        <f t="shared" si="624"/>
        <v>273946.38</v>
      </c>
      <c r="W148" s="103">
        <f t="shared" si="625"/>
        <v>0</v>
      </c>
      <c r="X148" s="103">
        <f t="shared" si="626"/>
        <v>0</v>
      </c>
      <c r="Y148" s="103">
        <f t="shared" si="627"/>
        <v>0</v>
      </c>
      <c r="Z148" s="105">
        <f t="shared" si="628"/>
        <v>1301809.19</v>
      </c>
      <c r="AA148" s="90">
        <f t="shared" si="629"/>
        <v>7.3733414932202604E-2</v>
      </c>
      <c r="AB148" s="85">
        <f t="shared" si="630"/>
        <v>758.45326846888838</v>
      </c>
      <c r="AC148" s="104">
        <f t="shared" si="631"/>
        <v>459483.24</v>
      </c>
      <c r="AD148" s="104">
        <f t="shared" si="632"/>
        <v>87481.74</v>
      </c>
      <c r="AE148" s="104">
        <f t="shared" si="633"/>
        <v>14211</v>
      </c>
      <c r="AF148" s="104">
        <f t="shared" si="634"/>
        <v>0</v>
      </c>
      <c r="AG148" s="86">
        <f t="shared" si="635"/>
        <v>561175.98</v>
      </c>
      <c r="AH148" s="90">
        <f t="shared" si="636"/>
        <v>3.1784551608001345E-2</v>
      </c>
      <c r="AI148" s="86">
        <f t="shared" si="637"/>
        <v>326.94941738522488</v>
      </c>
      <c r="AJ148" s="104">
        <f t="shared" si="638"/>
        <v>0</v>
      </c>
      <c r="AK148" s="104">
        <f t="shared" si="639"/>
        <v>0</v>
      </c>
      <c r="AL148" s="86">
        <f t="shared" si="640"/>
        <v>0</v>
      </c>
      <c r="AM148" s="90">
        <f t="shared" si="641"/>
        <v>0</v>
      </c>
      <c r="AN148" s="91">
        <f t="shared" si="642"/>
        <v>0</v>
      </c>
      <c r="AO148" s="104">
        <f t="shared" si="643"/>
        <v>605364.5</v>
      </c>
      <c r="AP148" s="104">
        <f t="shared" si="644"/>
        <v>96211.26999999999</v>
      </c>
      <c r="AQ148" s="104">
        <f t="shared" si="645"/>
        <v>101259.54000000002</v>
      </c>
      <c r="AR148" s="104">
        <f t="shared" si="646"/>
        <v>0</v>
      </c>
      <c r="AS148" s="104">
        <f t="shared" si="647"/>
        <v>542296.68000000005</v>
      </c>
      <c r="AT148" s="104">
        <f t="shared" si="648"/>
        <v>0</v>
      </c>
      <c r="AU148" s="104">
        <f t="shared" si="649"/>
        <v>0</v>
      </c>
      <c r="AV148" s="104">
        <f t="shared" si="650"/>
        <v>24072.41</v>
      </c>
      <c r="AW148" s="104">
        <f t="shared" si="651"/>
        <v>0</v>
      </c>
      <c r="AX148" s="104">
        <f t="shared" si="652"/>
        <v>0</v>
      </c>
      <c r="AY148" s="104">
        <f t="shared" si="653"/>
        <v>0</v>
      </c>
      <c r="AZ148" s="104">
        <f t="shared" si="654"/>
        <v>120092.75</v>
      </c>
      <c r="BA148" s="104">
        <f t="shared" si="655"/>
        <v>619268.30000000016</v>
      </c>
      <c r="BB148" s="104">
        <f t="shared" si="656"/>
        <v>0</v>
      </c>
      <c r="BC148" s="104">
        <f t="shared" si="657"/>
        <v>0</v>
      </c>
      <c r="BD148" s="104">
        <f t="shared" si="658"/>
        <v>140982.56</v>
      </c>
      <c r="BE148" s="86">
        <f t="shared" si="659"/>
        <v>2249548.0100000002</v>
      </c>
      <c r="BF148" s="90">
        <f t="shared" si="660"/>
        <v>0.12741257175426815</v>
      </c>
      <c r="BG148" s="85">
        <f t="shared" si="661"/>
        <v>1310.6199079468659</v>
      </c>
      <c r="BH148" s="104">
        <f t="shared" si="662"/>
        <v>0</v>
      </c>
      <c r="BI148" s="104">
        <f t="shared" si="663"/>
        <v>0</v>
      </c>
      <c r="BJ148" s="104">
        <f t="shared" si="664"/>
        <v>12768.650000000001</v>
      </c>
      <c r="BK148" s="104">
        <f t="shared" si="665"/>
        <v>0</v>
      </c>
      <c r="BL148" s="104">
        <f t="shared" si="666"/>
        <v>0</v>
      </c>
      <c r="BM148" s="104">
        <f t="shared" si="667"/>
        <v>0</v>
      </c>
      <c r="BN148" s="104">
        <f t="shared" si="668"/>
        <v>0</v>
      </c>
      <c r="BO148" s="87">
        <f t="shared" si="669"/>
        <v>12768.650000000001</v>
      </c>
      <c r="BP148" s="90">
        <f t="shared" si="670"/>
        <v>7.2320596275255128E-4</v>
      </c>
      <c r="BQ148" s="85">
        <f t="shared" si="671"/>
        <v>7.4392041482172004</v>
      </c>
      <c r="BR148" s="104">
        <f t="shared" si="672"/>
        <v>0</v>
      </c>
      <c r="BS148" s="104">
        <f t="shared" si="673"/>
        <v>0</v>
      </c>
      <c r="BT148" s="104">
        <f t="shared" si="674"/>
        <v>0</v>
      </c>
      <c r="BU148" s="104">
        <f t="shared" si="675"/>
        <v>0</v>
      </c>
      <c r="BV148" s="87">
        <f t="shared" si="676"/>
        <v>0</v>
      </c>
      <c r="BW148" s="90">
        <f t="shared" si="677"/>
        <v>0</v>
      </c>
      <c r="BX148" s="85">
        <f t="shared" si="678"/>
        <v>0</v>
      </c>
      <c r="BY148" s="104">
        <v>2719423.1300000004</v>
      </c>
      <c r="BZ148" s="90">
        <v>0.15402591682466091</v>
      </c>
      <c r="CA148" s="85">
        <v>1584.3760953157775</v>
      </c>
      <c r="CB148" s="104">
        <v>787564.56</v>
      </c>
      <c r="CC148" s="90">
        <f t="shared" si="679"/>
        <v>4.4607016861186531E-2</v>
      </c>
      <c r="CD148" s="85">
        <f t="shared" si="680"/>
        <v>458.84674900955497</v>
      </c>
      <c r="CE148" s="106">
        <f t="shared" si="681"/>
        <v>794073.78</v>
      </c>
      <c r="CF148" s="107">
        <f t="shared" si="682"/>
        <v>4.4975693793898146E-2</v>
      </c>
      <c r="CG148" s="108">
        <f t="shared" si="683"/>
        <v>462.63911675600099</v>
      </c>
    </row>
    <row r="149" spans="1:85" x14ac:dyDescent="0.2">
      <c r="A149" s="117" t="s">
        <v>288</v>
      </c>
      <c r="B149" s="101" t="s">
        <v>289</v>
      </c>
      <c r="C149" s="102">
        <f t="shared" si="607"/>
        <v>1739.1299999999999</v>
      </c>
      <c r="D149" s="102">
        <f t="shared" si="608"/>
        <v>18761915.129999999</v>
      </c>
      <c r="E149" s="103">
        <f t="shared" si="609"/>
        <v>8935395.2100000009</v>
      </c>
      <c r="F149" s="103">
        <f t="shared" si="610"/>
        <v>1333206.5500000003</v>
      </c>
      <c r="G149" s="103">
        <f t="shared" si="611"/>
        <v>0</v>
      </c>
      <c r="H149" s="103">
        <f t="shared" si="684"/>
        <v>10268601.760000002</v>
      </c>
      <c r="I149" s="90">
        <f t="shared" si="612"/>
        <v>0.5473109588679822</v>
      </c>
      <c r="J149" s="85">
        <f t="shared" si="613"/>
        <v>5904.4474881118731</v>
      </c>
      <c r="K149" s="103">
        <f t="shared" si="614"/>
        <v>0</v>
      </c>
      <c r="L149" s="103">
        <f t="shared" si="615"/>
        <v>0</v>
      </c>
      <c r="M149" s="103">
        <f t="shared" si="616"/>
        <v>0</v>
      </c>
      <c r="N149" s="103">
        <f t="shared" si="617"/>
        <v>0</v>
      </c>
      <c r="O149" s="103">
        <f t="shared" si="618"/>
        <v>0</v>
      </c>
      <c r="P149" s="103">
        <f t="shared" si="619"/>
        <v>0</v>
      </c>
      <c r="Q149" s="103"/>
      <c r="R149" s="88">
        <f t="shared" si="620"/>
        <v>0</v>
      </c>
      <c r="S149" s="89">
        <f t="shared" si="621"/>
        <v>0</v>
      </c>
      <c r="T149" s="104">
        <f t="shared" si="622"/>
        <v>1737258.7300000002</v>
      </c>
      <c r="U149" s="104">
        <f t="shared" si="623"/>
        <v>42932.24</v>
      </c>
      <c r="V149" s="104">
        <f t="shared" si="624"/>
        <v>318070.86</v>
      </c>
      <c r="W149" s="103">
        <f t="shared" si="625"/>
        <v>0</v>
      </c>
      <c r="X149" s="103">
        <f t="shared" si="626"/>
        <v>0</v>
      </c>
      <c r="Y149" s="103">
        <f t="shared" si="627"/>
        <v>0</v>
      </c>
      <c r="Z149" s="105">
        <f t="shared" si="628"/>
        <v>2098261.83</v>
      </c>
      <c r="AA149" s="90">
        <f t="shared" si="629"/>
        <v>0.1118362286291826</v>
      </c>
      <c r="AB149" s="85">
        <f t="shared" si="630"/>
        <v>1206.5008538752136</v>
      </c>
      <c r="AC149" s="104">
        <f t="shared" si="631"/>
        <v>639102.60000000009</v>
      </c>
      <c r="AD149" s="104">
        <f t="shared" si="632"/>
        <v>0</v>
      </c>
      <c r="AE149" s="104">
        <f t="shared" si="633"/>
        <v>7291</v>
      </c>
      <c r="AF149" s="104">
        <f t="shared" si="634"/>
        <v>0</v>
      </c>
      <c r="AG149" s="86">
        <f t="shared" si="635"/>
        <v>646393.60000000009</v>
      </c>
      <c r="AH149" s="90">
        <f t="shared" si="636"/>
        <v>3.4452431722517877E-2</v>
      </c>
      <c r="AI149" s="86">
        <f t="shared" si="637"/>
        <v>371.67641291910331</v>
      </c>
      <c r="AJ149" s="104">
        <f t="shared" si="638"/>
        <v>0</v>
      </c>
      <c r="AK149" s="104">
        <f t="shared" si="639"/>
        <v>0</v>
      </c>
      <c r="AL149" s="86">
        <f t="shared" si="640"/>
        <v>0</v>
      </c>
      <c r="AM149" s="90">
        <f t="shared" si="641"/>
        <v>0</v>
      </c>
      <c r="AN149" s="91">
        <f t="shared" si="642"/>
        <v>0</v>
      </c>
      <c r="AO149" s="104">
        <f t="shared" si="643"/>
        <v>289779.01999999996</v>
      </c>
      <c r="AP149" s="104">
        <f t="shared" si="644"/>
        <v>65851.66</v>
      </c>
      <c r="AQ149" s="104">
        <f t="shared" si="645"/>
        <v>0</v>
      </c>
      <c r="AR149" s="104">
        <f t="shared" si="646"/>
        <v>0</v>
      </c>
      <c r="AS149" s="104">
        <f t="shared" si="647"/>
        <v>291439.41000000003</v>
      </c>
      <c r="AT149" s="104">
        <f t="shared" si="648"/>
        <v>0</v>
      </c>
      <c r="AU149" s="104">
        <f t="shared" si="649"/>
        <v>0</v>
      </c>
      <c r="AV149" s="104">
        <f t="shared" si="650"/>
        <v>69105.290000000008</v>
      </c>
      <c r="AW149" s="104">
        <f t="shared" si="651"/>
        <v>0</v>
      </c>
      <c r="AX149" s="104">
        <f t="shared" si="652"/>
        <v>0</v>
      </c>
      <c r="AY149" s="104">
        <f t="shared" si="653"/>
        <v>0</v>
      </c>
      <c r="AZ149" s="104">
        <f t="shared" si="654"/>
        <v>16726</v>
      </c>
      <c r="BA149" s="104">
        <f t="shared" si="655"/>
        <v>155097.12999999998</v>
      </c>
      <c r="BB149" s="104">
        <f t="shared" si="656"/>
        <v>0</v>
      </c>
      <c r="BC149" s="104">
        <f t="shared" si="657"/>
        <v>0</v>
      </c>
      <c r="BD149" s="104">
        <f t="shared" si="658"/>
        <v>0</v>
      </c>
      <c r="BE149" s="86">
        <f t="shared" si="659"/>
        <v>887998.51</v>
      </c>
      <c r="BF149" s="90">
        <f t="shared" si="660"/>
        <v>4.7329843667190709E-2</v>
      </c>
      <c r="BG149" s="85">
        <f t="shared" si="661"/>
        <v>510.59927089981778</v>
      </c>
      <c r="BH149" s="104">
        <f t="shared" si="662"/>
        <v>0</v>
      </c>
      <c r="BI149" s="104">
        <f t="shared" si="663"/>
        <v>0</v>
      </c>
      <c r="BJ149" s="104">
        <f t="shared" si="664"/>
        <v>103583.83</v>
      </c>
      <c r="BK149" s="104">
        <f t="shared" si="665"/>
        <v>0</v>
      </c>
      <c r="BL149" s="104">
        <f t="shared" si="666"/>
        <v>0</v>
      </c>
      <c r="BM149" s="104">
        <f t="shared" si="667"/>
        <v>0</v>
      </c>
      <c r="BN149" s="104">
        <f t="shared" si="668"/>
        <v>126359.8</v>
      </c>
      <c r="BO149" s="87">
        <f t="shared" si="669"/>
        <v>229943.63</v>
      </c>
      <c r="BP149" s="90">
        <f t="shared" si="670"/>
        <v>1.2255871983576125E-2</v>
      </c>
      <c r="BQ149" s="85">
        <f t="shared" si="671"/>
        <v>132.21762030440507</v>
      </c>
      <c r="BR149" s="104">
        <f t="shared" si="672"/>
        <v>0</v>
      </c>
      <c r="BS149" s="104">
        <f t="shared" si="673"/>
        <v>0</v>
      </c>
      <c r="BT149" s="104">
        <f t="shared" si="674"/>
        <v>0</v>
      </c>
      <c r="BU149" s="104">
        <f t="shared" si="675"/>
        <v>0</v>
      </c>
      <c r="BV149" s="87">
        <f t="shared" si="676"/>
        <v>0</v>
      </c>
      <c r="BW149" s="90">
        <f t="shared" si="677"/>
        <v>0</v>
      </c>
      <c r="BX149" s="85">
        <f t="shared" si="678"/>
        <v>0</v>
      </c>
      <c r="BY149" s="104">
        <v>3394967.24</v>
      </c>
      <c r="BZ149" s="90">
        <v>0.18094993056287215</v>
      </c>
      <c r="CA149" s="85">
        <v>1952.106651026663</v>
      </c>
      <c r="CB149" s="104">
        <v>466817.58999999997</v>
      </c>
      <c r="CC149" s="90">
        <f t="shared" si="679"/>
        <v>2.4881126834092018E-2</v>
      </c>
      <c r="CD149" s="85">
        <f t="shared" si="680"/>
        <v>268.42018135504532</v>
      </c>
      <c r="CE149" s="106">
        <f t="shared" si="681"/>
        <v>768930.96999999986</v>
      </c>
      <c r="CF149" s="107">
        <f t="shared" si="682"/>
        <v>4.0983607732586511E-2</v>
      </c>
      <c r="CG149" s="108">
        <f t="shared" si="683"/>
        <v>442.13541828385451</v>
      </c>
    </row>
    <row r="150" spans="1:85" x14ac:dyDescent="0.2">
      <c r="A150" s="56" t="s">
        <v>290</v>
      </c>
      <c r="B150" s="101" t="s">
        <v>291</v>
      </c>
      <c r="C150" s="102">
        <f t="shared" si="607"/>
        <v>1631.4</v>
      </c>
      <c r="D150" s="102">
        <f t="shared" si="608"/>
        <v>19527468.25</v>
      </c>
      <c r="E150" s="103">
        <f t="shared" si="609"/>
        <v>10534600.609999999</v>
      </c>
      <c r="F150" s="103">
        <f t="shared" si="610"/>
        <v>0</v>
      </c>
      <c r="G150" s="103">
        <f t="shared" si="611"/>
        <v>2933.54</v>
      </c>
      <c r="H150" s="103">
        <f t="shared" si="684"/>
        <v>10537534.149999999</v>
      </c>
      <c r="I150" s="90">
        <f t="shared" si="612"/>
        <v>0.53962623393332099</v>
      </c>
      <c r="J150" s="85">
        <f t="shared" si="613"/>
        <v>6459.197100649747</v>
      </c>
      <c r="K150" s="103">
        <f t="shared" si="614"/>
        <v>0</v>
      </c>
      <c r="L150" s="103">
        <f t="shared" si="615"/>
        <v>0</v>
      </c>
      <c r="M150" s="103">
        <f t="shared" si="616"/>
        <v>0</v>
      </c>
      <c r="N150" s="103">
        <f t="shared" si="617"/>
        <v>0</v>
      </c>
      <c r="O150" s="103">
        <f t="shared" si="618"/>
        <v>0</v>
      </c>
      <c r="P150" s="103">
        <f t="shared" si="619"/>
        <v>0</v>
      </c>
      <c r="Q150" s="103"/>
      <c r="R150" s="88">
        <f t="shared" si="620"/>
        <v>0</v>
      </c>
      <c r="S150" s="89">
        <f t="shared" si="621"/>
        <v>0</v>
      </c>
      <c r="T150" s="104">
        <f t="shared" si="622"/>
        <v>1932620.6000000003</v>
      </c>
      <c r="U150" s="104">
        <f t="shared" si="623"/>
        <v>107873.52000000002</v>
      </c>
      <c r="V150" s="104">
        <f t="shared" si="624"/>
        <v>316650.18000000005</v>
      </c>
      <c r="W150" s="103">
        <f t="shared" si="625"/>
        <v>0</v>
      </c>
      <c r="X150" s="103">
        <f t="shared" si="626"/>
        <v>0</v>
      </c>
      <c r="Y150" s="103">
        <f t="shared" si="627"/>
        <v>0</v>
      </c>
      <c r="Z150" s="105">
        <f t="shared" si="628"/>
        <v>2357144.3000000003</v>
      </c>
      <c r="AA150" s="90">
        <f t="shared" si="629"/>
        <v>0.12070916054363577</v>
      </c>
      <c r="AB150" s="85">
        <f t="shared" si="630"/>
        <v>1444.8598136569817</v>
      </c>
      <c r="AC150" s="104">
        <f t="shared" si="631"/>
        <v>541666.63000000012</v>
      </c>
      <c r="AD150" s="104">
        <f t="shared" si="632"/>
        <v>0</v>
      </c>
      <c r="AE150" s="104">
        <f t="shared" si="633"/>
        <v>11124</v>
      </c>
      <c r="AF150" s="104">
        <f t="shared" si="634"/>
        <v>0</v>
      </c>
      <c r="AG150" s="86">
        <f t="shared" si="635"/>
        <v>552790.63000000012</v>
      </c>
      <c r="AH150" s="90">
        <f t="shared" si="636"/>
        <v>2.8308361479476487E-2</v>
      </c>
      <c r="AI150" s="86">
        <f t="shared" si="637"/>
        <v>338.84432389358841</v>
      </c>
      <c r="AJ150" s="104">
        <f t="shared" si="638"/>
        <v>0</v>
      </c>
      <c r="AK150" s="104">
        <f t="shared" si="639"/>
        <v>0</v>
      </c>
      <c r="AL150" s="86">
        <f t="shared" si="640"/>
        <v>0</v>
      </c>
      <c r="AM150" s="90">
        <f t="shared" si="641"/>
        <v>0</v>
      </c>
      <c r="AN150" s="91">
        <f t="shared" si="642"/>
        <v>0</v>
      </c>
      <c r="AO150" s="104">
        <f t="shared" si="643"/>
        <v>310404.61</v>
      </c>
      <c r="AP150" s="104">
        <f t="shared" si="644"/>
        <v>78704</v>
      </c>
      <c r="AQ150" s="104">
        <f t="shared" si="645"/>
        <v>72329.58</v>
      </c>
      <c r="AR150" s="104">
        <f t="shared" si="646"/>
        <v>0</v>
      </c>
      <c r="AS150" s="104">
        <f t="shared" si="647"/>
        <v>436828.3</v>
      </c>
      <c r="AT150" s="104">
        <f t="shared" si="648"/>
        <v>0</v>
      </c>
      <c r="AU150" s="104">
        <f t="shared" si="649"/>
        <v>0</v>
      </c>
      <c r="AV150" s="104">
        <f t="shared" si="650"/>
        <v>31900.359999999997</v>
      </c>
      <c r="AW150" s="104">
        <f t="shared" si="651"/>
        <v>0</v>
      </c>
      <c r="AX150" s="104">
        <f t="shared" si="652"/>
        <v>0</v>
      </c>
      <c r="AY150" s="104">
        <f t="shared" si="653"/>
        <v>0</v>
      </c>
      <c r="AZ150" s="104">
        <f t="shared" si="654"/>
        <v>57910.64</v>
      </c>
      <c r="BA150" s="104">
        <f t="shared" si="655"/>
        <v>229837.51000000004</v>
      </c>
      <c r="BB150" s="104">
        <f t="shared" si="656"/>
        <v>0</v>
      </c>
      <c r="BC150" s="104">
        <f t="shared" si="657"/>
        <v>20492</v>
      </c>
      <c r="BD150" s="104">
        <f t="shared" si="658"/>
        <v>0</v>
      </c>
      <c r="BE150" s="86">
        <f t="shared" si="659"/>
        <v>1238407</v>
      </c>
      <c r="BF150" s="90">
        <f t="shared" si="660"/>
        <v>6.3418717887302162E-2</v>
      </c>
      <c r="BG150" s="85">
        <f t="shared" si="661"/>
        <v>759.10690204732123</v>
      </c>
      <c r="BH150" s="104">
        <f t="shared" si="662"/>
        <v>0</v>
      </c>
      <c r="BI150" s="104">
        <f t="shared" si="663"/>
        <v>90</v>
      </c>
      <c r="BJ150" s="104">
        <f t="shared" si="664"/>
        <v>16052.6</v>
      </c>
      <c r="BK150" s="104">
        <f t="shared" si="665"/>
        <v>0</v>
      </c>
      <c r="BL150" s="104">
        <f t="shared" si="666"/>
        <v>0</v>
      </c>
      <c r="BM150" s="104">
        <f t="shared" si="667"/>
        <v>0</v>
      </c>
      <c r="BN150" s="104">
        <f t="shared" si="668"/>
        <v>0</v>
      </c>
      <c r="BO150" s="87">
        <f t="shared" si="669"/>
        <v>16142.6</v>
      </c>
      <c r="BP150" s="90">
        <f t="shared" si="670"/>
        <v>8.2666118276751013E-4</v>
      </c>
      <c r="BQ150" s="85">
        <f t="shared" si="671"/>
        <v>9.894936864043153</v>
      </c>
      <c r="BR150" s="104">
        <f t="shared" si="672"/>
        <v>0</v>
      </c>
      <c r="BS150" s="104">
        <f t="shared" si="673"/>
        <v>0</v>
      </c>
      <c r="BT150" s="104">
        <f t="shared" si="674"/>
        <v>6980.49</v>
      </c>
      <c r="BU150" s="104">
        <f t="shared" si="675"/>
        <v>455041.2</v>
      </c>
      <c r="BV150" s="87">
        <f t="shared" si="676"/>
        <v>462021.69</v>
      </c>
      <c r="BW150" s="90">
        <f t="shared" si="677"/>
        <v>2.3660091727456783E-2</v>
      </c>
      <c r="BX150" s="85">
        <f t="shared" si="678"/>
        <v>283.20564545788892</v>
      </c>
      <c r="BY150" s="104">
        <v>2788082.7300000004</v>
      </c>
      <c r="BZ150" s="90">
        <v>0.14277748115145447</v>
      </c>
      <c r="CA150" s="85">
        <v>1709.0123390952558</v>
      </c>
      <c r="CB150" s="104">
        <v>744322.34000000008</v>
      </c>
      <c r="CC150" s="90">
        <f t="shared" si="679"/>
        <v>3.8116684173843174E-2</v>
      </c>
      <c r="CD150" s="85">
        <f t="shared" si="680"/>
        <v>456.24760328552168</v>
      </c>
      <c r="CE150" s="106">
        <f t="shared" si="681"/>
        <v>831022.81</v>
      </c>
      <c r="CF150" s="107">
        <f t="shared" si="682"/>
        <v>4.2556607920742624E-2</v>
      </c>
      <c r="CG150" s="108">
        <f t="shared" si="683"/>
        <v>509.39242981488292</v>
      </c>
    </row>
    <row r="151" spans="1:85" x14ac:dyDescent="0.2">
      <c r="A151" s="56" t="s">
        <v>292</v>
      </c>
      <c r="B151" s="101" t="s">
        <v>293</v>
      </c>
      <c r="C151" s="102">
        <f t="shared" si="607"/>
        <v>1626.69</v>
      </c>
      <c r="D151" s="102">
        <f t="shared" si="608"/>
        <v>16457369.869999999</v>
      </c>
      <c r="E151" s="103">
        <f t="shared" si="609"/>
        <v>10091166.419999998</v>
      </c>
      <c r="F151" s="103">
        <f t="shared" si="610"/>
        <v>121613.25</v>
      </c>
      <c r="G151" s="103">
        <f t="shared" si="611"/>
        <v>1138.71</v>
      </c>
      <c r="H151" s="103">
        <f t="shared" si="684"/>
        <v>10213918.379999999</v>
      </c>
      <c r="I151" s="90">
        <f t="shared" si="612"/>
        <v>0.6206288404940612</v>
      </c>
      <c r="J151" s="85">
        <f t="shared" si="613"/>
        <v>6278.9581174040532</v>
      </c>
      <c r="K151" s="103">
        <f t="shared" si="614"/>
        <v>0</v>
      </c>
      <c r="L151" s="103">
        <f t="shared" si="615"/>
        <v>0</v>
      </c>
      <c r="M151" s="103">
        <f t="shared" si="616"/>
        <v>0</v>
      </c>
      <c r="N151" s="103">
        <f t="shared" si="617"/>
        <v>0</v>
      </c>
      <c r="O151" s="103">
        <f t="shared" si="618"/>
        <v>0</v>
      </c>
      <c r="P151" s="103">
        <f t="shared" si="619"/>
        <v>0</v>
      </c>
      <c r="Q151" s="103"/>
      <c r="R151" s="88">
        <f t="shared" si="620"/>
        <v>0</v>
      </c>
      <c r="S151" s="89">
        <f t="shared" si="621"/>
        <v>0</v>
      </c>
      <c r="T151" s="104">
        <f t="shared" si="622"/>
        <v>1631226.67</v>
      </c>
      <c r="U151" s="104">
        <f t="shared" si="623"/>
        <v>19958.830000000002</v>
      </c>
      <c r="V151" s="104">
        <f t="shared" si="624"/>
        <v>250096.34</v>
      </c>
      <c r="W151" s="103">
        <f t="shared" si="625"/>
        <v>0</v>
      </c>
      <c r="X151" s="103">
        <f t="shared" si="626"/>
        <v>0</v>
      </c>
      <c r="Y151" s="103">
        <f t="shared" si="627"/>
        <v>0</v>
      </c>
      <c r="Z151" s="105">
        <f t="shared" si="628"/>
        <v>1901281.84</v>
      </c>
      <c r="AA151" s="90">
        <f t="shared" si="629"/>
        <v>0.11552768486207694</v>
      </c>
      <c r="AB151" s="85">
        <f t="shared" si="630"/>
        <v>1168.804037647001</v>
      </c>
      <c r="AC151" s="104">
        <f t="shared" si="631"/>
        <v>256247.08</v>
      </c>
      <c r="AD151" s="104">
        <f t="shared" si="632"/>
        <v>0</v>
      </c>
      <c r="AE151" s="104">
        <f t="shared" si="633"/>
        <v>3749.72</v>
      </c>
      <c r="AF151" s="104">
        <f t="shared" si="634"/>
        <v>0</v>
      </c>
      <c r="AG151" s="86">
        <f t="shared" si="635"/>
        <v>259996.79999999999</v>
      </c>
      <c r="AH151" s="90">
        <f t="shared" si="636"/>
        <v>1.5798198743405892E-2</v>
      </c>
      <c r="AI151" s="86">
        <f t="shared" si="637"/>
        <v>159.83180569131179</v>
      </c>
      <c r="AJ151" s="104">
        <f t="shared" si="638"/>
        <v>0</v>
      </c>
      <c r="AK151" s="104">
        <f t="shared" si="639"/>
        <v>0</v>
      </c>
      <c r="AL151" s="86">
        <f t="shared" si="640"/>
        <v>0</v>
      </c>
      <c r="AM151" s="90">
        <f t="shared" si="641"/>
        <v>0</v>
      </c>
      <c r="AN151" s="91">
        <f t="shared" si="642"/>
        <v>0</v>
      </c>
      <c r="AO151" s="104">
        <f t="shared" si="643"/>
        <v>109180.9</v>
      </c>
      <c r="AP151" s="104">
        <f t="shared" si="644"/>
        <v>42634.58</v>
      </c>
      <c r="AQ151" s="104">
        <f t="shared" si="645"/>
        <v>0</v>
      </c>
      <c r="AR151" s="104">
        <f t="shared" si="646"/>
        <v>0</v>
      </c>
      <c r="AS151" s="104">
        <f t="shared" si="647"/>
        <v>212399.79</v>
      </c>
      <c r="AT151" s="104">
        <f t="shared" si="648"/>
        <v>0</v>
      </c>
      <c r="AU151" s="104">
        <f t="shared" si="649"/>
        <v>0</v>
      </c>
      <c r="AV151" s="104">
        <f t="shared" si="650"/>
        <v>80056.900000000009</v>
      </c>
      <c r="AW151" s="104">
        <f t="shared" si="651"/>
        <v>0</v>
      </c>
      <c r="AX151" s="104">
        <f t="shared" si="652"/>
        <v>0</v>
      </c>
      <c r="AY151" s="104">
        <f t="shared" si="653"/>
        <v>0</v>
      </c>
      <c r="AZ151" s="104">
        <f t="shared" si="654"/>
        <v>0</v>
      </c>
      <c r="BA151" s="104">
        <f t="shared" si="655"/>
        <v>28637.07</v>
      </c>
      <c r="BB151" s="104">
        <f t="shared" si="656"/>
        <v>0</v>
      </c>
      <c r="BC151" s="104">
        <f t="shared" si="657"/>
        <v>0</v>
      </c>
      <c r="BD151" s="104">
        <f t="shared" si="658"/>
        <v>0</v>
      </c>
      <c r="BE151" s="86">
        <f t="shared" si="659"/>
        <v>472909.24000000005</v>
      </c>
      <c r="BF151" s="90">
        <f t="shared" si="660"/>
        <v>2.8735408132381002E-2</v>
      </c>
      <c r="BG151" s="85">
        <f t="shared" si="661"/>
        <v>290.71872329700193</v>
      </c>
      <c r="BH151" s="104">
        <f t="shared" si="662"/>
        <v>0</v>
      </c>
      <c r="BI151" s="104">
        <f t="shared" si="663"/>
        <v>0</v>
      </c>
      <c r="BJ151" s="104">
        <f t="shared" si="664"/>
        <v>12697.169999999998</v>
      </c>
      <c r="BK151" s="104">
        <f t="shared" si="665"/>
        <v>0</v>
      </c>
      <c r="BL151" s="104">
        <f t="shared" si="666"/>
        <v>0</v>
      </c>
      <c r="BM151" s="104">
        <f t="shared" si="667"/>
        <v>0</v>
      </c>
      <c r="BN151" s="104">
        <f t="shared" si="668"/>
        <v>37821.32</v>
      </c>
      <c r="BO151" s="87">
        <f t="shared" si="669"/>
        <v>50518.49</v>
      </c>
      <c r="BP151" s="90">
        <f t="shared" si="670"/>
        <v>3.0696575697730247E-3</v>
      </c>
      <c r="BQ151" s="85">
        <f t="shared" si="671"/>
        <v>31.056003295034699</v>
      </c>
      <c r="BR151" s="104">
        <f t="shared" si="672"/>
        <v>0</v>
      </c>
      <c r="BS151" s="104">
        <f t="shared" si="673"/>
        <v>170683.52999999997</v>
      </c>
      <c r="BT151" s="104">
        <f t="shared" si="674"/>
        <v>0</v>
      </c>
      <c r="BU151" s="104">
        <f t="shared" si="675"/>
        <v>52016.450000000004</v>
      </c>
      <c r="BV151" s="87">
        <f t="shared" si="676"/>
        <v>222699.97999999998</v>
      </c>
      <c r="BW151" s="90">
        <f t="shared" si="677"/>
        <v>1.3531930178342646E-2</v>
      </c>
      <c r="BX151" s="85">
        <f t="shared" si="678"/>
        <v>136.90376162637008</v>
      </c>
      <c r="BY151" s="104">
        <v>2768126.9399999995</v>
      </c>
      <c r="BZ151" s="90">
        <v>0.16819983763298624</v>
      </c>
      <c r="CA151" s="85">
        <v>1701.6929716172101</v>
      </c>
      <c r="CB151" s="104">
        <v>395377.25000000006</v>
      </c>
      <c r="CC151" s="90">
        <f t="shared" si="679"/>
        <v>2.4024327892194362E-2</v>
      </c>
      <c r="CD151" s="85">
        <f t="shared" si="680"/>
        <v>243.05629837276928</v>
      </c>
      <c r="CE151" s="106">
        <f t="shared" si="681"/>
        <v>172540.95</v>
      </c>
      <c r="CF151" s="107">
        <f t="shared" si="682"/>
        <v>1.0484114494778625E-2</v>
      </c>
      <c r="CG151" s="108">
        <f t="shared" si="683"/>
        <v>106.06873466978958</v>
      </c>
    </row>
    <row r="152" spans="1:85" x14ac:dyDescent="0.2">
      <c r="A152" s="56" t="s">
        <v>294</v>
      </c>
      <c r="B152" s="101" t="s">
        <v>295</v>
      </c>
      <c r="C152" s="102">
        <f t="shared" si="607"/>
        <v>1537.4899999999996</v>
      </c>
      <c r="D152" s="102">
        <f t="shared" si="608"/>
        <v>19091444.23</v>
      </c>
      <c r="E152" s="103">
        <f t="shared" si="609"/>
        <v>10010175.340000002</v>
      </c>
      <c r="F152" s="103">
        <f t="shared" si="610"/>
        <v>384819.06</v>
      </c>
      <c r="G152" s="103">
        <f t="shared" si="611"/>
        <v>0</v>
      </c>
      <c r="H152" s="103">
        <f t="shared" si="684"/>
        <v>10394994.400000002</v>
      </c>
      <c r="I152" s="90">
        <f t="shared" si="612"/>
        <v>0.54448444417135655</v>
      </c>
      <c r="J152" s="85">
        <f t="shared" si="613"/>
        <v>6761.0159415671033</v>
      </c>
      <c r="K152" s="103">
        <f t="shared" si="614"/>
        <v>0</v>
      </c>
      <c r="L152" s="103">
        <f t="shared" si="615"/>
        <v>0</v>
      </c>
      <c r="M152" s="103">
        <f t="shared" si="616"/>
        <v>0</v>
      </c>
      <c r="N152" s="103">
        <f t="shared" si="617"/>
        <v>0</v>
      </c>
      <c r="O152" s="103">
        <f t="shared" si="618"/>
        <v>0</v>
      </c>
      <c r="P152" s="103">
        <f t="shared" si="619"/>
        <v>0</v>
      </c>
      <c r="Q152" s="103"/>
      <c r="R152" s="88">
        <f t="shared" si="620"/>
        <v>0</v>
      </c>
      <c r="S152" s="89">
        <f t="shared" si="621"/>
        <v>0</v>
      </c>
      <c r="T152" s="104">
        <f t="shared" si="622"/>
        <v>1538032.3399999996</v>
      </c>
      <c r="U152" s="104">
        <f t="shared" si="623"/>
        <v>23088</v>
      </c>
      <c r="V152" s="104">
        <f t="shared" si="624"/>
        <v>280294.76</v>
      </c>
      <c r="W152" s="103">
        <f t="shared" si="625"/>
        <v>0</v>
      </c>
      <c r="X152" s="103">
        <f t="shared" si="626"/>
        <v>0</v>
      </c>
      <c r="Y152" s="103">
        <f t="shared" si="627"/>
        <v>0</v>
      </c>
      <c r="Z152" s="105">
        <f t="shared" si="628"/>
        <v>1841415.0999999996</v>
      </c>
      <c r="AA152" s="90">
        <f t="shared" si="629"/>
        <v>9.6452373001013114E-2</v>
      </c>
      <c r="AB152" s="85">
        <f t="shared" si="630"/>
        <v>1197.6761474871382</v>
      </c>
      <c r="AC152" s="104">
        <f t="shared" si="631"/>
        <v>474167.11000000004</v>
      </c>
      <c r="AD152" s="104">
        <f t="shared" si="632"/>
        <v>18653.190000000002</v>
      </c>
      <c r="AE152" s="104">
        <f t="shared" si="633"/>
        <v>9063.2199999999993</v>
      </c>
      <c r="AF152" s="104">
        <f t="shared" si="634"/>
        <v>0</v>
      </c>
      <c r="AG152" s="86">
        <f t="shared" si="635"/>
        <v>501883.52</v>
      </c>
      <c r="AH152" s="90">
        <f t="shared" si="636"/>
        <v>2.6288399869264369E-2</v>
      </c>
      <c r="AI152" s="86">
        <f t="shared" si="637"/>
        <v>326.43042881579726</v>
      </c>
      <c r="AJ152" s="104">
        <f t="shared" si="638"/>
        <v>0</v>
      </c>
      <c r="AK152" s="104">
        <f t="shared" si="639"/>
        <v>0</v>
      </c>
      <c r="AL152" s="86">
        <f t="shared" si="640"/>
        <v>0</v>
      </c>
      <c r="AM152" s="90">
        <f t="shared" si="641"/>
        <v>0</v>
      </c>
      <c r="AN152" s="91">
        <f t="shared" si="642"/>
        <v>0</v>
      </c>
      <c r="AO152" s="104">
        <f t="shared" si="643"/>
        <v>165235.84999999998</v>
      </c>
      <c r="AP152" s="104">
        <f t="shared" si="644"/>
        <v>37718.82</v>
      </c>
      <c r="AQ152" s="104">
        <f t="shared" si="645"/>
        <v>0</v>
      </c>
      <c r="AR152" s="104">
        <f t="shared" si="646"/>
        <v>0</v>
      </c>
      <c r="AS152" s="104">
        <f t="shared" si="647"/>
        <v>178297.7</v>
      </c>
      <c r="AT152" s="104">
        <f t="shared" si="648"/>
        <v>0</v>
      </c>
      <c r="AU152" s="104">
        <f t="shared" si="649"/>
        <v>0</v>
      </c>
      <c r="AV152" s="104">
        <f t="shared" si="650"/>
        <v>201835.27000000002</v>
      </c>
      <c r="AW152" s="104">
        <f t="shared" si="651"/>
        <v>0</v>
      </c>
      <c r="AX152" s="104">
        <f t="shared" si="652"/>
        <v>0</v>
      </c>
      <c r="AY152" s="104">
        <f t="shared" si="653"/>
        <v>0</v>
      </c>
      <c r="AZ152" s="104">
        <f t="shared" si="654"/>
        <v>2045</v>
      </c>
      <c r="BA152" s="104">
        <f t="shared" si="655"/>
        <v>50801.57</v>
      </c>
      <c r="BB152" s="104">
        <f t="shared" si="656"/>
        <v>0</v>
      </c>
      <c r="BC152" s="104">
        <f t="shared" si="657"/>
        <v>0</v>
      </c>
      <c r="BD152" s="104">
        <f t="shared" si="658"/>
        <v>0</v>
      </c>
      <c r="BE152" s="86">
        <f t="shared" si="659"/>
        <v>635934.21</v>
      </c>
      <c r="BF152" s="90">
        <f t="shared" si="660"/>
        <v>3.3309905858285083E-2</v>
      </c>
      <c r="BG152" s="85">
        <f t="shared" si="661"/>
        <v>413.61843654267682</v>
      </c>
      <c r="BH152" s="104">
        <f t="shared" si="662"/>
        <v>35565.069999999992</v>
      </c>
      <c r="BI152" s="104">
        <f t="shared" si="663"/>
        <v>6199.44</v>
      </c>
      <c r="BJ152" s="104">
        <f t="shared" si="664"/>
        <v>12888.009999999998</v>
      </c>
      <c r="BK152" s="104">
        <f t="shared" si="665"/>
        <v>0</v>
      </c>
      <c r="BL152" s="104">
        <f t="shared" si="666"/>
        <v>0</v>
      </c>
      <c r="BM152" s="104">
        <f t="shared" si="667"/>
        <v>0</v>
      </c>
      <c r="BN152" s="104">
        <f t="shared" si="668"/>
        <v>261169.99000000002</v>
      </c>
      <c r="BO152" s="87">
        <f t="shared" si="669"/>
        <v>315822.51</v>
      </c>
      <c r="BP152" s="90">
        <f t="shared" si="670"/>
        <v>1.6542620149381963E-2</v>
      </c>
      <c r="BQ152" s="85">
        <f t="shared" si="671"/>
        <v>205.41435066244341</v>
      </c>
      <c r="BR152" s="104">
        <f t="shared" si="672"/>
        <v>0</v>
      </c>
      <c r="BS152" s="104">
        <f t="shared" si="673"/>
        <v>0</v>
      </c>
      <c r="BT152" s="104">
        <f t="shared" si="674"/>
        <v>12985.29</v>
      </c>
      <c r="BU152" s="104">
        <f t="shared" si="675"/>
        <v>19265.189999999999</v>
      </c>
      <c r="BV152" s="87">
        <f t="shared" si="676"/>
        <v>32250.48</v>
      </c>
      <c r="BW152" s="90">
        <f t="shared" si="677"/>
        <v>1.6892635052366595E-3</v>
      </c>
      <c r="BX152" s="85">
        <f t="shared" si="678"/>
        <v>20.976058380867524</v>
      </c>
      <c r="BY152" s="104">
        <v>4076830.1999999997</v>
      </c>
      <c r="BZ152" s="90">
        <v>0.21354226274792409</v>
      </c>
      <c r="CA152" s="85">
        <v>2651.6141243195084</v>
      </c>
      <c r="CB152" s="104">
        <v>540594.05000000005</v>
      </c>
      <c r="CC152" s="90">
        <f t="shared" si="679"/>
        <v>2.831603746093336E-2</v>
      </c>
      <c r="CD152" s="85">
        <f t="shared" si="680"/>
        <v>351.60817306128831</v>
      </c>
      <c r="CE152" s="106">
        <f t="shared" si="681"/>
        <v>751719.76</v>
      </c>
      <c r="CF152" s="107">
        <f t="shared" si="682"/>
        <v>3.9374693236604863E-2</v>
      </c>
      <c r="CG152" s="108">
        <f t="shared" si="683"/>
        <v>488.92660114862548</v>
      </c>
    </row>
    <row r="153" spans="1:85" x14ac:dyDescent="0.2">
      <c r="A153" s="56" t="s">
        <v>296</v>
      </c>
      <c r="B153" s="101" t="s">
        <v>297</v>
      </c>
      <c r="C153" s="102">
        <f t="shared" si="607"/>
        <v>1527.1800000000003</v>
      </c>
      <c r="D153" s="102">
        <f t="shared" si="608"/>
        <v>17597039.510000002</v>
      </c>
      <c r="E153" s="103">
        <f t="shared" si="609"/>
        <v>7909667.4600000009</v>
      </c>
      <c r="F153" s="103">
        <f t="shared" si="610"/>
        <v>0</v>
      </c>
      <c r="G153" s="103">
        <f t="shared" si="611"/>
        <v>0</v>
      </c>
      <c r="H153" s="103">
        <f t="shared" si="684"/>
        <v>7909667.4600000009</v>
      </c>
      <c r="I153" s="90">
        <f t="shared" si="612"/>
        <v>0.44948853217639906</v>
      </c>
      <c r="J153" s="85">
        <f t="shared" si="613"/>
        <v>5179.26338741995</v>
      </c>
      <c r="K153" s="103">
        <f t="shared" si="614"/>
        <v>0</v>
      </c>
      <c r="L153" s="103">
        <f t="shared" si="615"/>
        <v>0</v>
      </c>
      <c r="M153" s="103">
        <f t="shared" si="616"/>
        <v>0</v>
      </c>
      <c r="N153" s="103">
        <f t="shared" si="617"/>
        <v>0</v>
      </c>
      <c r="O153" s="103">
        <f t="shared" si="618"/>
        <v>0</v>
      </c>
      <c r="P153" s="103">
        <f t="shared" si="619"/>
        <v>0</v>
      </c>
      <c r="Q153" s="103"/>
      <c r="R153" s="88">
        <f t="shared" si="620"/>
        <v>0</v>
      </c>
      <c r="S153" s="89">
        <f t="shared" si="621"/>
        <v>0</v>
      </c>
      <c r="T153" s="104">
        <f t="shared" si="622"/>
        <v>1062368.3099999996</v>
      </c>
      <c r="U153" s="104">
        <f t="shared" si="623"/>
        <v>42405.38</v>
      </c>
      <c r="V153" s="104">
        <f t="shared" si="624"/>
        <v>270659</v>
      </c>
      <c r="W153" s="103">
        <f t="shared" si="625"/>
        <v>0</v>
      </c>
      <c r="X153" s="103">
        <f t="shared" si="626"/>
        <v>0</v>
      </c>
      <c r="Y153" s="103">
        <f t="shared" si="627"/>
        <v>6662.76</v>
      </c>
      <c r="Z153" s="105">
        <f t="shared" si="628"/>
        <v>1382095.4499999995</v>
      </c>
      <c r="AA153" s="90">
        <f t="shared" si="629"/>
        <v>7.8541361983905628E-2</v>
      </c>
      <c r="AB153" s="85">
        <f t="shared" si="630"/>
        <v>904.99839573593113</v>
      </c>
      <c r="AC153" s="104">
        <f t="shared" si="631"/>
        <v>826788</v>
      </c>
      <c r="AD153" s="104">
        <f t="shared" si="632"/>
        <v>87893.000000000015</v>
      </c>
      <c r="AE153" s="104">
        <f t="shared" si="633"/>
        <v>16524</v>
      </c>
      <c r="AF153" s="104">
        <f t="shared" si="634"/>
        <v>0</v>
      </c>
      <c r="AG153" s="86">
        <f t="shared" si="635"/>
        <v>931205</v>
      </c>
      <c r="AH153" s="90">
        <f t="shared" si="636"/>
        <v>5.2918276365227071E-2</v>
      </c>
      <c r="AI153" s="86">
        <f t="shared" si="637"/>
        <v>609.75458033761561</v>
      </c>
      <c r="AJ153" s="104">
        <f t="shared" si="638"/>
        <v>0</v>
      </c>
      <c r="AK153" s="104">
        <f t="shared" si="639"/>
        <v>0</v>
      </c>
      <c r="AL153" s="86">
        <f t="shared" si="640"/>
        <v>0</v>
      </c>
      <c r="AM153" s="90">
        <f t="shared" si="641"/>
        <v>0</v>
      </c>
      <c r="AN153" s="91">
        <f t="shared" si="642"/>
        <v>0</v>
      </c>
      <c r="AO153" s="104">
        <f t="shared" si="643"/>
        <v>992519.67</v>
      </c>
      <c r="AP153" s="104">
        <f t="shared" si="644"/>
        <v>119022.29000000001</v>
      </c>
      <c r="AQ153" s="104">
        <f t="shared" si="645"/>
        <v>159413.58000000002</v>
      </c>
      <c r="AR153" s="104">
        <f t="shared" si="646"/>
        <v>0</v>
      </c>
      <c r="AS153" s="104">
        <f t="shared" si="647"/>
        <v>525639.84</v>
      </c>
      <c r="AT153" s="104">
        <f t="shared" si="648"/>
        <v>0</v>
      </c>
      <c r="AU153" s="104">
        <f t="shared" si="649"/>
        <v>0</v>
      </c>
      <c r="AV153" s="104">
        <f t="shared" si="650"/>
        <v>83126.710000000006</v>
      </c>
      <c r="AW153" s="104">
        <f t="shared" si="651"/>
        <v>0</v>
      </c>
      <c r="AX153" s="104">
        <f t="shared" si="652"/>
        <v>0</v>
      </c>
      <c r="AY153" s="104">
        <f t="shared" si="653"/>
        <v>0</v>
      </c>
      <c r="AZ153" s="104">
        <f t="shared" si="654"/>
        <v>65119.689999999995</v>
      </c>
      <c r="BA153" s="104">
        <f t="shared" si="655"/>
        <v>375382.11</v>
      </c>
      <c r="BB153" s="104">
        <f t="shared" si="656"/>
        <v>651.48</v>
      </c>
      <c r="BC153" s="104">
        <f t="shared" si="657"/>
        <v>19920</v>
      </c>
      <c r="BD153" s="104">
        <f t="shared" si="658"/>
        <v>3000</v>
      </c>
      <c r="BE153" s="86">
        <f t="shared" si="659"/>
        <v>2343795.3699999996</v>
      </c>
      <c r="BF153" s="90">
        <f t="shared" si="660"/>
        <v>0.13319259575839865</v>
      </c>
      <c r="BG153" s="85">
        <f t="shared" si="661"/>
        <v>1534.72110032871</v>
      </c>
      <c r="BH153" s="104">
        <f t="shared" si="662"/>
        <v>0</v>
      </c>
      <c r="BI153" s="104">
        <f t="shared" si="663"/>
        <v>0</v>
      </c>
      <c r="BJ153" s="104">
        <f t="shared" si="664"/>
        <v>8523.1699999999983</v>
      </c>
      <c r="BK153" s="104">
        <f t="shared" si="665"/>
        <v>0</v>
      </c>
      <c r="BL153" s="104">
        <f t="shared" si="666"/>
        <v>131932.13</v>
      </c>
      <c r="BM153" s="104">
        <f t="shared" si="667"/>
        <v>0</v>
      </c>
      <c r="BN153" s="104">
        <f t="shared" si="668"/>
        <v>517481.55000000005</v>
      </c>
      <c r="BO153" s="87">
        <f t="shared" si="669"/>
        <v>657936.85000000009</v>
      </c>
      <c r="BP153" s="90">
        <f t="shared" si="670"/>
        <v>3.7389064770020512E-2</v>
      </c>
      <c r="BQ153" s="85">
        <f t="shared" si="671"/>
        <v>430.8181419348079</v>
      </c>
      <c r="BR153" s="104">
        <f t="shared" si="672"/>
        <v>0</v>
      </c>
      <c r="BS153" s="104">
        <f t="shared" si="673"/>
        <v>0</v>
      </c>
      <c r="BT153" s="104">
        <f t="shared" si="674"/>
        <v>0</v>
      </c>
      <c r="BU153" s="104">
        <f t="shared" si="675"/>
        <v>12911.310000000001</v>
      </c>
      <c r="BV153" s="87">
        <f t="shared" si="676"/>
        <v>12911.310000000001</v>
      </c>
      <c r="BW153" s="90">
        <f t="shared" si="677"/>
        <v>7.3372057797919899E-4</v>
      </c>
      <c r="BX153" s="85">
        <f t="shared" si="678"/>
        <v>8.4543472282245702</v>
      </c>
      <c r="BY153" s="104">
        <v>2866648.03</v>
      </c>
      <c r="BZ153" s="90">
        <v>0.16290513119385497</v>
      </c>
      <c r="CA153" s="85">
        <v>1877.0858903338174</v>
      </c>
      <c r="CB153" s="104">
        <v>1147464.6299999999</v>
      </c>
      <c r="CC153" s="90">
        <f t="shared" si="679"/>
        <v>6.5207822562876078E-2</v>
      </c>
      <c r="CD153" s="85">
        <f t="shared" si="680"/>
        <v>751.3617451773855</v>
      </c>
      <c r="CE153" s="106">
        <f t="shared" si="681"/>
        <v>345315.41</v>
      </c>
      <c r="CF153" s="107">
        <f t="shared" si="682"/>
        <v>1.9623494611338742E-2</v>
      </c>
      <c r="CG153" s="108">
        <f t="shared" si="683"/>
        <v>226.11310389083141</v>
      </c>
    </row>
    <row r="154" spans="1:85" x14ac:dyDescent="0.2">
      <c r="A154" s="56" t="s">
        <v>298</v>
      </c>
      <c r="B154" s="101" t="s">
        <v>299</v>
      </c>
      <c r="C154" s="102">
        <f t="shared" si="607"/>
        <v>1549.41</v>
      </c>
      <c r="D154" s="102">
        <f t="shared" si="608"/>
        <v>16575978.640000001</v>
      </c>
      <c r="E154" s="103">
        <f t="shared" si="609"/>
        <v>9637617.4800000004</v>
      </c>
      <c r="F154" s="103">
        <f t="shared" si="610"/>
        <v>0</v>
      </c>
      <c r="G154" s="103">
        <f t="shared" si="611"/>
        <v>0</v>
      </c>
      <c r="H154" s="103">
        <f t="shared" si="684"/>
        <v>9637617.4800000004</v>
      </c>
      <c r="I154" s="90">
        <f t="shared" si="612"/>
        <v>0.58142072268017841</v>
      </c>
      <c r="J154" s="85">
        <f t="shared" si="613"/>
        <v>6220.1854125118589</v>
      </c>
      <c r="K154" s="103">
        <f t="shared" si="614"/>
        <v>0</v>
      </c>
      <c r="L154" s="103">
        <f t="shared" si="615"/>
        <v>0</v>
      </c>
      <c r="M154" s="103">
        <f t="shared" si="616"/>
        <v>0</v>
      </c>
      <c r="N154" s="103">
        <f t="shared" si="617"/>
        <v>0</v>
      </c>
      <c r="O154" s="103">
        <f t="shared" si="618"/>
        <v>0</v>
      </c>
      <c r="P154" s="103">
        <f t="shared" si="619"/>
        <v>0</v>
      </c>
      <c r="Q154" s="103"/>
      <c r="R154" s="88">
        <f t="shared" si="620"/>
        <v>0</v>
      </c>
      <c r="S154" s="89">
        <f t="shared" si="621"/>
        <v>0</v>
      </c>
      <c r="T154" s="104">
        <f t="shared" si="622"/>
        <v>1181694.3700000001</v>
      </c>
      <c r="U154" s="104">
        <f t="shared" si="623"/>
        <v>24105.53</v>
      </c>
      <c r="V154" s="104">
        <f t="shared" si="624"/>
        <v>266646.15999999997</v>
      </c>
      <c r="W154" s="103">
        <f t="shared" si="625"/>
        <v>0</v>
      </c>
      <c r="X154" s="103">
        <f t="shared" si="626"/>
        <v>0</v>
      </c>
      <c r="Y154" s="103">
        <f t="shared" si="627"/>
        <v>0</v>
      </c>
      <c r="Z154" s="105">
        <f t="shared" si="628"/>
        <v>1472446.06</v>
      </c>
      <c r="AA154" s="90">
        <f t="shared" si="629"/>
        <v>8.8830113260811971E-2</v>
      </c>
      <c r="AB154" s="85">
        <f t="shared" si="630"/>
        <v>950.32693735034627</v>
      </c>
      <c r="AC154" s="104">
        <f t="shared" si="631"/>
        <v>791680.98</v>
      </c>
      <c r="AD154" s="104">
        <f t="shared" si="632"/>
        <v>135183.45000000001</v>
      </c>
      <c r="AE154" s="104">
        <f t="shared" si="633"/>
        <v>9989.69</v>
      </c>
      <c r="AF154" s="104">
        <f t="shared" si="634"/>
        <v>0</v>
      </c>
      <c r="AG154" s="86">
        <f t="shared" si="635"/>
        <v>936854.11999999988</v>
      </c>
      <c r="AH154" s="90">
        <f t="shared" si="636"/>
        <v>5.6518781807503575E-2</v>
      </c>
      <c r="AI154" s="86">
        <f t="shared" si="637"/>
        <v>604.65217082631443</v>
      </c>
      <c r="AJ154" s="104">
        <f t="shared" si="638"/>
        <v>0</v>
      </c>
      <c r="AK154" s="104">
        <f t="shared" si="639"/>
        <v>0</v>
      </c>
      <c r="AL154" s="86">
        <f t="shared" si="640"/>
        <v>0</v>
      </c>
      <c r="AM154" s="90">
        <f t="shared" si="641"/>
        <v>0</v>
      </c>
      <c r="AN154" s="91">
        <f t="shared" si="642"/>
        <v>0</v>
      </c>
      <c r="AO154" s="104">
        <f t="shared" si="643"/>
        <v>299341.61000000004</v>
      </c>
      <c r="AP154" s="104">
        <f t="shared" si="644"/>
        <v>56521.34</v>
      </c>
      <c r="AQ154" s="104">
        <f t="shared" si="645"/>
        <v>58820.770000000004</v>
      </c>
      <c r="AR154" s="104">
        <f t="shared" si="646"/>
        <v>0</v>
      </c>
      <c r="AS154" s="104">
        <f t="shared" si="647"/>
        <v>330593.62999999995</v>
      </c>
      <c r="AT154" s="104">
        <f t="shared" si="648"/>
        <v>0</v>
      </c>
      <c r="AU154" s="104">
        <f t="shared" si="649"/>
        <v>0</v>
      </c>
      <c r="AV154" s="104">
        <f t="shared" si="650"/>
        <v>67673.189999999988</v>
      </c>
      <c r="AW154" s="104">
        <f t="shared" si="651"/>
        <v>0</v>
      </c>
      <c r="AX154" s="104">
        <f t="shared" si="652"/>
        <v>0</v>
      </c>
      <c r="AY154" s="104">
        <f t="shared" si="653"/>
        <v>0</v>
      </c>
      <c r="AZ154" s="104">
        <f t="shared" si="654"/>
        <v>49034.23</v>
      </c>
      <c r="BA154" s="104">
        <f t="shared" si="655"/>
        <v>243167.33000000002</v>
      </c>
      <c r="BB154" s="104">
        <f t="shared" si="656"/>
        <v>0</v>
      </c>
      <c r="BC154" s="104">
        <f t="shared" si="657"/>
        <v>0</v>
      </c>
      <c r="BD154" s="104">
        <f t="shared" si="658"/>
        <v>0</v>
      </c>
      <c r="BE154" s="86">
        <f t="shared" si="659"/>
        <v>1105152.1000000001</v>
      </c>
      <c r="BF154" s="90">
        <f t="shared" si="660"/>
        <v>6.6671906618721369E-2</v>
      </c>
      <c r="BG154" s="85">
        <f t="shared" si="661"/>
        <v>713.27285870105402</v>
      </c>
      <c r="BH154" s="104">
        <f t="shared" si="662"/>
        <v>60858.229999999996</v>
      </c>
      <c r="BI154" s="104">
        <f t="shared" si="663"/>
        <v>0</v>
      </c>
      <c r="BJ154" s="104">
        <f t="shared" si="664"/>
        <v>15520.17</v>
      </c>
      <c r="BK154" s="104">
        <f t="shared" si="665"/>
        <v>0</v>
      </c>
      <c r="BL154" s="104">
        <f t="shared" si="666"/>
        <v>0</v>
      </c>
      <c r="BM154" s="104">
        <f t="shared" si="667"/>
        <v>0</v>
      </c>
      <c r="BN154" s="104">
        <f t="shared" si="668"/>
        <v>118239.40000000001</v>
      </c>
      <c r="BO154" s="87">
        <f t="shared" si="669"/>
        <v>194617.8</v>
      </c>
      <c r="BP154" s="90">
        <f t="shared" si="670"/>
        <v>1.1740953836074682E-2</v>
      </c>
      <c r="BQ154" s="85">
        <f t="shared" si="671"/>
        <v>125.60768292446801</v>
      </c>
      <c r="BR154" s="104">
        <f t="shared" si="672"/>
        <v>0</v>
      </c>
      <c r="BS154" s="104">
        <f t="shared" si="673"/>
        <v>0</v>
      </c>
      <c r="BT154" s="104">
        <f t="shared" si="674"/>
        <v>0</v>
      </c>
      <c r="BU154" s="104">
        <f t="shared" si="675"/>
        <v>0</v>
      </c>
      <c r="BV154" s="87">
        <f t="shared" si="676"/>
        <v>0</v>
      </c>
      <c r="BW154" s="90">
        <f t="shared" si="677"/>
        <v>0</v>
      </c>
      <c r="BX154" s="85">
        <f t="shared" si="678"/>
        <v>0</v>
      </c>
      <c r="BY154" s="104">
        <v>2241645.2100000004</v>
      </c>
      <c r="BZ154" s="90">
        <v>0.135234561933533</v>
      </c>
      <c r="CA154" s="85">
        <v>1446.7734234321454</v>
      </c>
      <c r="CB154" s="104">
        <v>589684.37</v>
      </c>
      <c r="CC154" s="90">
        <f t="shared" si="679"/>
        <v>3.557463380032444E-2</v>
      </c>
      <c r="CD154" s="85">
        <f t="shared" si="680"/>
        <v>380.58639740288237</v>
      </c>
      <c r="CE154" s="106">
        <f t="shared" si="681"/>
        <v>397961.49999999994</v>
      </c>
      <c r="CF154" s="107">
        <f t="shared" si="682"/>
        <v>2.4008326062852595E-2</v>
      </c>
      <c r="CG154" s="108">
        <f t="shared" si="683"/>
        <v>256.84712245306275</v>
      </c>
    </row>
    <row r="155" spans="1:85" x14ac:dyDescent="0.2">
      <c r="A155" s="56" t="s">
        <v>300</v>
      </c>
      <c r="B155" s="101" t="s">
        <v>301</v>
      </c>
      <c r="C155" s="102">
        <f t="shared" si="607"/>
        <v>1445.8700000000001</v>
      </c>
      <c r="D155" s="102">
        <f t="shared" si="608"/>
        <v>16971752.760000002</v>
      </c>
      <c r="E155" s="103">
        <f t="shared" si="609"/>
        <v>8364091.4500000002</v>
      </c>
      <c r="F155" s="103">
        <f t="shared" si="610"/>
        <v>15311.08</v>
      </c>
      <c r="G155" s="103">
        <f t="shared" si="611"/>
        <v>17601.3</v>
      </c>
      <c r="H155" s="103">
        <f t="shared" si="684"/>
        <v>8397003.8300000001</v>
      </c>
      <c r="I155" s="90">
        <f t="shared" si="612"/>
        <v>0.49476350196371816</v>
      </c>
      <c r="J155" s="85">
        <f t="shared" si="613"/>
        <v>5807.5787103958164</v>
      </c>
      <c r="K155" s="103">
        <f t="shared" si="614"/>
        <v>0</v>
      </c>
      <c r="L155" s="103">
        <f t="shared" si="615"/>
        <v>0</v>
      </c>
      <c r="M155" s="103">
        <f t="shared" si="616"/>
        <v>0</v>
      </c>
      <c r="N155" s="103">
        <f t="shared" si="617"/>
        <v>0</v>
      </c>
      <c r="O155" s="103">
        <f t="shared" si="618"/>
        <v>0</v>
      </c>
      <c r="P155" s="103">
        <f t="shared" si="619"/>
        <v>0</v>
      </c>
      <c r="Q155" s="103"/>
      <c r="R155" s="88">
        <f t="shared" si="620"/>
        <v>0</v>
      </c>
      <c r="S155" s="89">
        <f t="shared" si="621"/>
        <v>0</v>
      </c>
      <c r="T155" s="104">
        <f t="shared" si="622"/>
        <v>1652104.78</v>
      </c>
      <c r="U155" s="104">
        <f t="shared" si="623"/>
        <v>30136.350000000006</v>
      </c>
      <c r="V155" s="104">
        <f t="shared" si="624"/>
        <v>350216.88</v>
      </c>
      <c r="W155" s="103">
        <f t="shared" si="625"/>
        <v>0</v>
      </c>
      <c r="X155" s="103">
        <f t="shared" si="626"/>
        <v>0</v>
      </c>
      <c r="Y155" s="103">
        <f t="shared" si="627"/>
        <v>0</v>
      </c>
      <c r="Z155" s="105">
        <f t="shared" si="628"/>
        <v>2032458.0100000002</v>
      </c>
      <c r="AA155" s="90">
        <f t="shared" si="629"/>
        <v>0.11975533928294158</v>
      </c>
      <c r="AB155" s="85">
        <f t="shared" si="630"/>
        <v>1405.6989978352135</v>
      </c>
      <c r="AC155" s="104">
        <f t="shared" si="631"/>
        <v>923873.44</v>
      </c>
      <c r="AD155" s="104">
        <f t="shared" si="632"/>
        <v>192643.54</v>
      </c>
      <c r="AE155" s="104">
        <f t="shared" si="633"/>
        <v>18299.560000000001</v>
      </c>
      <c r="AF155" s="104">
        <f t="shared" si="634"/>
        <v>0</v>
      </c>
      <c r="AG155" s="86">
        <f t="shared" si="635"/>
        <v>1134816.54</v>
      </c>
      <c r="AH155" s="90">
        <f t="shared" si="636"/>
        <v>6.6865017187535319E-2</v>
      </c>
      <c r="AI155" s="86">
        <f t="shared" si="637"/>
        <v>784.86761603740308</v>
      </c>
      <c r="AJ155" s="104">
        <f t="shared" si="638"/>
        <v>0</v>
      </c>
      <c r="AK155" s="104">
        <f t="shared" si="639"/>
        <v>0</v>
      </c>
      <c r="AL155" s="86">
        <f t="shared" si="640"/>
        <v>0</v>
      </c>
      <c r="AM155" s="90">
        <f t="shared" si="641"/>
        <v>0</v>
      </c>
      <c r="AN155" s="91">
        <f t="shared" si="642"/>
        <v>0</v>
      </c>
      <c r="AO155" s="104">
        <f t="shared" si="643"/>
        <v>266505.17</v>
      </c>
      <c r="AP155" s="104">
        <f t="shared" si="644"/>
        <v>138435.1</v>
      </c>
      <c r="AQ155" s="104">
        <f t="shared" si="645"/>
        <v>0</v>
      </c>
      <c r="AR155" s="104">
        <f t="shared" si="646"/>
        <v>0</v>
      </c>
      <c r="AS155" s="104">
        <f t="shared" si="647"/>
        <v>388920.74</v>
      </c>
      <c r="AT155" s="104">
        <f t="shared" si="648"/>
        <v>0</v>
      </c>
      <c r="AU155" s="104">
        <f t="shared" si="649"/>
        <v>0</v>
      </c>
      <c r="AV155" s="104">
        <f t="shared" si="650"/>
        <v>54167.07</v>
      </c>
      <c r="AW155" s="104">
        <f t="shared" si="651"/>
        <v>0</v>
      </c>
      <c r="AX155" s="104">
        <f t="shared" si="652"/>
        <v>0</v>
      </c>
      <c r="AY155" s="104">
        <f t="shared" si="653"/>
        <v>0</v>
      </c>
      <c r="AZ155" s="104">
        <f t="shared" si="654"/>
        <v>0</v>
      </c>
      <c r="BA155" s="104">
        <f t="shared" si="655"/>
        <v>129151.51</v>
      </c>
      <c r="BB155" s="104">
        <f t="shared" si="656"/>
        <v>0</v>
      </c>
      <c r="BC155" s="104">
        <f t="shared" si="657"/>
        <v>0</v>
      </c>
      <c r="BD155" s="104">
        <f t="shared" si="658"/>
        <v>0</v>
      </c>
      <c r="BE155" s="86">
        <f t="shared" si="659"/>
        <v>977179.59</v>
      </c>
      <c r="BF155" s="90">
        <f t="shared" si="660"/>
        <v>5.7576822136077351E-2</v>
      </c>
      <c r="BG155" s="85">
        <f t="shared" si="661"/>
        <v>675.84194291326321</v>
      </c>
      <c r="BH155" s="104">
        <f t="shared" si="662"/>
        <v>0</v>
      </c>
      <c r="BI155" s="104">
        <f t="shared" si="663"/>
        <v>0</v>
      </c>
      <c r="BJ155" s="104">
        <f t="shared" si="664"/>
        <v>5441.25</v>
      </c>
      <c r="BK155" s="104">
        <f t="shared" si="665"/>
        <v>0</v>
      </c>
      <c r="BL155" s="104">
        <f t="shared" si="666"/>
        <v>0</v>
      </c>
      <c r="BM155" s="104">
        <f t="shared" si="667"/>
        <v>0</v>
      </c>
      <c r="BN155" s="104">
        <f t="shared" si="668"/>
        <v>66710.89</v>
      </c>
      <c r="BO155" s="87">
        <f t="shared" si="669"/>
        <v>72152.14</v>
      </c>
      <c r="BP155" s="90">
        <f t="shared" si="670"/>
        <v>4.2513075119767416E-3</v>
      </c>
      <c r="BQ155" s="85">
        <f t="shared" si="671"/>
        <v>49.902231874234886</v>
      </c>
      <c r="BR155" s="104">
        <f t="shared" si="672"/>
        <v>0</v>
      </c>
      <c r="BS155" s="104">
        <f t="shared" si="673"/>
        <v>0</v>
      </c>
      <c r="BT155" s="104">
        <f t="shared" si="674"/>
        <v>0</v>
      </c>
      <c r="BU155" s="104">
        <f t="shared" si="675"/>
        <v>4051.86</v>
      </c>
      <c r="BV155" s="87">
        <f t="shared" si="676"/>
        <v>4051.86</v>
      </c>
      <c r="BW155" s="90">
        <f t="shared" si="677"/>
        <v>2.3874139915292989E-4</v>
      </c>
      <c r="BX155" s="85">
        <f t="shared" si="678"/>
        <v>2.8023681243818599</v>
      </c>
      <c r="BY155" s="104">
        <v>2875056.1899999985</v>
      </c>
      <c r="BZ155" s="90">
        <v>0.16940243183226752</v>
      </c>
      <c r="CA155" s="85">
        <v>1988.4610580480944</v>
      </c>
      <c r="CB155" s="104">
        <v>779179.09</v>
      </c>
      <c r="CC155" s="90">
        <f t="shared" si="679"/>
        <v>4.5910348861339406E-2</v>
      </c>
      <c r="CD155" s="85">
        <f t="shared" si="680"/>
        <v>538.89982501884674</v>
      </c>
      <c r="CE155" s="106">
        <f t="shared" si="681"/>
        <v>699855.51</v>
      </c>
      <c r="CF155" s="107">
        <f t="shared" si="682"/>
        <v>4.1236489824990827E-2</v>
      </c>
      <c r="CG155" s="108">
        <f t="shared" si="683"/>
        <v>484.03764515482027</v>
      </c>
    </row>
    <row r="156" spans="1:85" x14ac:dyDescent="0.2">
      <c r="A156" s="56" t="s">
        <v>302</v>
      </c>
      <c r="B156" s="101" t="s">
        <v>303</v>
      </c>
      <c r="C156" s="102">
        <f t="shared" si="607"/>
        <v>1464.9899999999998</v>
      </c>
      <c r="D156" s="102">
        <f t="shared" si="608"/>
        <v>17714984.199999999</v>
      </c>
      <c r="E156" s="103">
        <f t="shared" si="609"/>
        <v>7891175.6100000013</v>
      </c>
      <c r="F156" s="103">
        <f t="shared" si="610"/>
        <v>407097.75999999995</v>
      </c>
      <c r="G156" s="103">
        <f t="shared" si="611"/>
        <v>0</v>
      </c>
      <c r="H156" s="103">
        <f t="shared" si="684"/>
        <v>8298273.370000001</v>
      </c>
      <c r="I156" s="90">
        <f t="shared" si="612"/>
        <v>0.46843244545484841</v>
      </c>
      <c r="J156" s="85">
        <f t="shared" si="613"/>
        <v>5664.3890879801247</v>
      </c>
      <c r="K156" s="103">
        <f t="shared" si="614"/>
        <v>0</v>
      </c>
      <c r="L156" s="103">
        <f t="shared" si="615"/>
        <v>0</v>
      </c>
      <c r="M156" s="103">
        <f t="shared" si="616"/>
        <v>0</v>
      </c>
      <c r="N156" s="103">
        <f t="shared" si="617"/>
        <v>0</v>
      </c>
      <c r="O156" s="103">
        <f t="shared" si="618"/>
        <v>0</v>
      </c>
      <c r="P156" s="103">
        <f t="shared" si="619"/>
        <v>0</v>
      </c>
      <c r="Q156" s="103"/>
      <c r="R156" s="88">
        <f t="shared" si="620"/>
        <v>0</v>
      </c>
      <c r="S156" s="89">
        <f t="shared" si="621"/>
        <v>0</v>
      </c>
      <c r="T156" s="104">
        <f t="shared" si="622"/>
        <v>1762229.16</v>
      </c>
      <c r="U156" s="104">
        <f t="shared" si="623"/>
        <v>54850.23</v>
      </c>
      <c r="V156" s="104">
        <f t="shared" si="624"/>
        <v>332076.51</v>
      </c>
      <c r="W156" s="103">
        <f t="shared" si="625"/>
        <v>0</v>
      </c>
      <c r="X156" s="103">
        <f t="shared" si="626"/>
        <v>0</v>
      </c>
      <c r="Y156" s="103">
        <f t="shared" si="627"/>
        <v>0</v>
      </c>
      <c r="Z156" s="105">
        <f t="shared" si="628"/>
        <v>2149155.9</v>
      </c>
      <c r="AA156" s="90">
        <f t="shared" si="629"/>
        <v>0.12131853326744711</v>
      </c>
      <c r="AB156" s="85">
        <f t="shared" si="630"/>
        <v>1467.0106280588948</v>
      </c>
      <c r="AC156" s="104">
        <f t="shared" si="631"/>
        <v>843170.47000000009</v>
      </c>
      <c r="AD156" s="104">
        <f t="shared" si="632"/>
        <v>141565.12</v>
      </c>
      <c r="AE156" s="104">
        <f t="shared" si="633"/>
        <v>13128</v>
      </c>
      <c r="AF156" s="104">
        <f t="shared" si="634"/>
        <v>0</v>
      </c>
      <c r="AG156" s="86">
        <f t="shared" si="635"/>
        <v>997863.59000000008</v>
      </c>
      <c r="AH156" s="90">
        <f t="shared" si="636"/>
        <v>5.6328788032449957E-2</v>
      </c>
      <c r="AI156" s="86">
        <f t="shared" si="637"/>
        <v>681.14020573519292</v>
      </c>
      <c r="AJ156" s="104">
        <f t="shared" si="638"/>
        <v>0</v>
      </c>
      <c r="AK156" s="104">
        <f t="shared" si="639"/>
        <v>0</v>
      </c>
      <c r="AL156" s="86">
        <f t="shared" si="640"/>
        <v>0</v>
      </c>
      <c r="AM156" s="90">
        <f t="shared" si="641"/>
        <v>0</v>
      </c>
      <c r="AN156" s="91">
        <f t="shared" si="642"/>
        <v>0</v>
      </c>
      <c r="AO156" s="104">
        <f t="shared" si="643"/>
        <v>469546.8</v>
      </c>
      <c r="AP156" s="104">
        <f t="shared" si="644"/>
        <v>63179.999999999993</v>
      </c>
      <c r="AQ156" s="104">
        <f t="shared" si="645"/>
        <v>0</v>
      </c>
      <c r="AR156" s="104">
        <f t="shared" si="646"/>
        <v>0</v>
      </c>
      <c r="AS156" s="104">
        <f t="shared" si="647"/>
        <v>344141.53</v>
      </c>
      <c r="AT156" s="104">
        <f t="shared" si="648"/>
        <v>0</v>
      </c>
      <c r="AU156" s="104">
        <f t="shared" si="649"/>
        <v>0</v>
      </c>
      <c r="AV156" s="104">
        <f t="shared" si="650"/>
        <v>47121.649999999994</v>
      </c>
      <c r="AW156" s="104">
        <f t="shared" si="651"/>
        <v>0</v>
      </c>
      <c r="AX156" s="104">
        <f t="shared" si="652"/>
        <v>0</v>
      </c>
      <c r="AY156" s="104">
        <f t="shared" si="653"/>
        <v>0</v>
      </c>
      <c r="AZ156" s="104">
        <f t="shared" si="654"/>
        <v>0</v>
      </c>
      <c r="BA156" s="104">
        <f t="shared" si="655"/>
        <v>4912.9299999999994</v>
      </c>
      <c r="BB156" s="104">
        <f t="shared" si="656"/>
        <v>0</v>
      </c>
      <c r="BC156" s="104">
        <f t="shared" si="657"/>
        <v>0</v>
      </c>
      <c r="BD156" s="104">
        <f t="shared" si="658"/>
        <v>0</v>
      </c>
      <c r="BE156" s="86">
        <f t="shared" si="659"/>
        <v>928902.91</v>
      </c>
      <c r="BF156" s="90">
        <f t="shared" si="660"/>
        <v>5.2435999914693693E-2</v>
      </c>
      <c r="BG156" s="85">
        <f t="shared" si="661"/>
        <v>634.06774790271618</v>
      </c>
      <c r="BH156" s="104">
        <f t="shared" si="662"/>
        <v>0</v>
      </c>
      <c r="BI156" s="104">
        <f t="shared" si="663"/>
        <v>14168.859999999999</v>
      </c>
      <c r="BJ156" s="104">
        <f t="shared" si="664"/>
        <v>11684.56</v>
      </c>
      <c r="BK156" s="104">
        <f t="shared" si="665"/>
        <v>0</v>
      </c>
      <c r="BL156" s="104">
        <f t="shared" si="666"/>
        <v>0</v>
      </c>
      <c r="BM156" s="104">
        <f t="shared" si="667"/>
        <v>0</v>
      </c>
      <c r="BN156" s="104">
        <f t="shared" si="668"/>
        <v>642.01</v>
      </c>
      <c r="BO156" s="87">
        <f t="shared" si="669"/>
        <v>26495.429999999997</v>
      </c>
      <c r="BP156" s="90">
        <f t="shared" si="670"/>
        <v>1.4956507835891832E-3</v>
      </c>
      <c r="BQ156" s="85">
        <f t="shared" si="671"/>
        <v>18.085741199598633</v>
      </c>
      <c r="BR156" s="104">
        <f t="shared" si="672"/>
        <v>0</v>
      </c>
      <c r="BS156" s="104">
        <f t="shared" si="673"/>
        <v>0</v>
      </c>
      <c r="BT156" s="104">
        <f t="shared" si="674"/>
        <v>0</v>
      </c>
      <c r="BU156" s="104">
        <f t="shared" si="675"/>
        <v>371811.56</v>
      </c>
      <c r="BV156" s="87">
        <f t="shared" si="676"/>
        <v>371811.56</v>
      </c>
      <c r="BW156" s="90">
        <f t="shared" si="677"/>
        <v>2.0988534666601624E-2</v>
      </c>
      <c r="BX156" s="85">
        <f t="shared" si="678"/>
        <v>253.79801909910651</v>
      </c>
      <c r="BY156" s="104">
        <v>3028871.48</v>
      </c>
      <c r="BZ156" s="90">
        <v>0.17097793855215518</v>
      </c>
      <c r="CA156" s="85">
        <v>2067.5031774960926</v>
      </c>
      <c r="CB156" s="104">
        <v>616004.56999999995</v>
      </c>
      <c r="CC156" s="90">
        <f t="shared" si="679"/>
        <v>3.477308040726336E-2</v>
      </c>
      <c r="CD156" s="85">
        <f t="shared" si="680"/>
        <v>420.48380535020721</v>
      </c>
      <c r="CE156" s="106">
        <f t="shared" si="681"/>
        <v>1297605.3899999999</v>
      </c>
      <c r="CF156" s="107">
        <f t="shared" si="682"/>
        <v>7.3249028920951559E-2</v>
      </c>
      <c r="CG156" s="108">
        <f t="shared" si="683"/>
        <v>885.74351360760147</v>
      </c>
    </row>
    <row r="157" spans="1:85" x14ac:dyDescent="0.2">
      <c r="A157" s="56" t="s">
        <v>304</v>
      </c>
      <c r="B157" s="101" t="s">
        <v>305</v>
      </c>
      <c r="C157" s="102">
        <f t="shared" si="607"/>
        <v>1496.48</v>
      </c>
      <c r="D157" s="102">
        <f t="shared" si="608"/>
        <v>18420929.640000001</v>
      </c>
      <c r="E157" s="103">
        <f t="shared" si="609"/>
        <v>10722790.990000004</v>
      </c>
      <c r="F157" s="103">
        <f t="shared" si="610"/>
        <v>0</v>
      </c>
      <c r="G157" s="103">
        <f t="shared" si="611"/>
        <v>0</v>
      </c>
      <c r="H157" s="103">
        <f t="shared" si="684"/>
        <v>10722790.990000004</v>
      </c>
      <c r="I157" s="90">
        <f t="shared" si="612"/>
        <v>0.58209825451567188</v>
      </c>
      <c r="J157" s="85">
        <f t="shared" si="613"/>
        <v>7165.3419958836766</v>
      </c>
      <c r="K157" s="103">
        <f t="shared" si="614"/>
        <v>0</v>
      </c>
      <c r="L157" s="103">
        <f t="shared" si="615"/>
        <v>0</v>
      </c>
      <c r="M157" s="103">
        <f t="shared" si="616"/>
        <v>0</v>
      </c>
      <c r="N157" s="103">
        <f t="shared" si="617"/>
        <v>0</v>
      </c>
      <c r="O157" s="103">
        <f t="shared" si="618"/>
        <v>0</v>
      </c>
      <c r="P157" s="103">
        <f t="shared" si="619"/>
        <v>0</v>
      </c>
      <c r="Q157" s="103"/>
      <c r="R157" s="88">
        <f t="shared" si="620"/>
        <v>0</v>
      </c>
      <c r="S157" s="89">
        <f t="shared" si="621"/>
        <v>0</v>
      </c>
      <c r="T157" s="104">
        <f t="shared" si="622"/>
        <v>2575413.96</v>
      </c>
      <c r="U157" s="104">
        <f t="shared" si="623"/>
        <v>36101.019999999997</v>
      </c>
      <c r="V157" s="104">
        <f t="shared" si="624"/>
        <v>233915</v>
      </c>
      <c r="W157" s="103">
        <f t="shared" si="625"/>
        <v>0</v>
      </c>
      <c r="X157" s="103">
        <f t="shared" si="626"/>
        <v>0</v>
      </c>
      <c r="Y157" s="103">
        <f t="shared" si="627"/>
        <v>0</v>
      </c>
      <c r="Z157" s="105">
        <f t="shared" si="628"/>
        <v>2845429.98</v>
      </c>
      <c r="AA157" s="90">
        <f t="shared" si="629"/>
        <v>0.1544672302434352</v>
      </c>
      <c r="AB157" s="85">
        <f t="shared" si="630"/>
        <v>1901.4153079225916</v>
      </c>
      <c r="AC157" s="104">
        <f t="shared" si="631"/>
        <v>0</v>
      </c>
      <c r="AD157" s="104">
        <f t="shared" si="632"/>
        <v>129579.16000000002</v>
      </c>
      <c r="AE157" s="104">
        <f t="shared" si="633"/>
        <v>0</v>
      </c>
      <c r="AF157" s="104">
        <f t="shared" si="634"/>
        <v>0</v>
      </c>
      <c r="AG157" s="86">
        <f t="shared" si="635"/>
        <v>129579.16000000002</v>
      </c>
      <c r="AH157" s="90">
        <f t="shared" si="636"/>
        <v>7.0343442232484428E-3</v>
      </c>
      <c r="AI157" s="86">
        <f t="shared" si="637"/>
        <v>86.589302897466069</v>
      </c>
      <c r="AJ157" s="104">
        <f t="shared" si="638"/>
        <v>0</v>
      </c>
      <c r="AK157" s="104">
        <f t="shared" si="639"/>
        <v>0</v>
      </c>
      <c r="AL157" s="86">
        <f t="shared" si="640"/>
        <v>0</v>
      </c>
      <c r="AM157" s="90">
        <f t="shared" si="641"/>
        <v>0</v>
      </c>
      <c r="AN157" s="91">
        <f t="shared" si="642"/>
        <v>0</v>
      </c>
      <c r="AO157" s="104">
        <f t="shared" si="643"/>
        <v>148720</v>
      </c>
      <c r="AP157" s="104">
        <f t="shared" si="644"/>
        <v>22053</v>
      </c>
      <c r="AQ157" s="104">
        <f t="shared" si="645"/>
        <v>0</v>
      </c>
      <c r="AR157" s="104">
        <f t="shared" si="646"/>
        <v>0</v>
      </c>
      <c r="AS157" s="104">
        <f t="shared" si="647"/>
        <v>87181.010000000009</v>
      </c>
      <c r="AT157" s="104">
        <f t="shared" si="648"/>
        <v>0</v>
      </c>
      <c r="AU157" s="104">
        <f t="shared" si="649"/>
        <v>0</v>
      </c>
      <c r="AV157" s="104">
        <f t="shared" si="650"/>
        <v>137487.03</v>
      </c>
      <c r="AW157" s="104">
        <f t="shared" si="651"/>
        <v>0</v>
      </c>
      <c r="AX157" s="104">
        <f t="shared" si="652"/>
        <v>0</v>
      </c>
      <c r="AY157" s="104">
        <f t="shared" si="653"/>
        <v>0</v>
      </c>
      <c r="AZ157" s="104">
        <f t="shared" si="654"/>
        <v>3432</v>
      </c>
      <c r="BA157" s="104">
        <f t="shared" si="655"/>
        <v>50995.490000000005</v>
      </c>
      <c r="BB157" s="104">
        <f t="shared" si="656"/>
        <v>0</v>
      </c>
      <c r="BC157" s="104">
        <f t="shared" si="657"/>
        <v>0</v>
      </c>
      <c r="BD157" s="104">
        <f t="shared" si="658"/>
        <v>0</v>
      </c>
      <c r="BE157" s="86">
        <f t="shared" si="659"/>
        <v>449868.53</v>
      </c>
      <c r="BF157" s="90">
        <f t="shared" si="660"/>
        <v>2.4421597541045708E-2</v>
      </c>
      <c r="BG157" s="85">
        <f t="shared" si="661"/>
        <v>300.61780311130121</v>
      </c>
      <c r="BH157" s="104">
        <f t="shared" si="662"/>
        <v>0</v>
      </c>
      <c r="BI157" s="104">
        <f t="shared" si="663"/>
        <v>0</v>
      </c>
      <c r="BJ157" s="104">
        <f t="shared" si="664"/>
        <v>15756.560000000001</v>
      </c>
      <c r="BK157" s="104">
        <f t="shared" si="665"/>
        <v>0</v>
      </c>
      <c r="BL157" s="104">
        <f t="shared" si="666"/>
        <v>0</v>
      </c>
      <c r="BM157" s="104">
        <f t="shared" si="667"/>
        <v>0</v>
      </c>
      <c r="BN157" s="104">
        <f t="shared" si="668"/>
        <v>73042.81</v>
      </c>
      <c r="BO157" s="87">
        <f t="shared" si="669"/>
        <v>88799.37</v>
      </c>
      <c r="BP157" s="90">
        <f t="shared" si="670"/>
        <v>4.8205694139983697E-3</v>
      </c>
      <c r="BQ157" s="85">
        <f t="shared" si="671"/>
        <v>59.33882845076446</v>
      </c>
      <c r="BR157" s="104">
        <f t="shared" si="672"/>
        <v>0</v>
      </c>
      <c r="BS157" s="104">
        <f t="shared" si="673"/>
        <v>0</v>
      </c>
      <c r="BT157" s="104">
        <f t="shared" si="674"/>
        <v>0</v>
      </c>
      <c r="BU157" s="104">
        <f t="shared" si="675"/>
        <v>118790.48000000001</v>
      </c>
      <c r="BV157" s="87">
        <f t="shared" si="676"/>
        <v>118790.48000000001</v>
      </c>
      <c r="BW157" s="90">
        <f t="shared" si="677"/>
        <v>6.4486691128797999E-3</v>
      </c>
      <c r="BX157" s="85">
        <f t="shared" si="678"/>
        <v>79.379931572757414</v>
      </c>
      <c r="BY157" s="104">
        <v>3020101.8</v>
      </c>
      <c r="BZ157" s="90">
        <v>0.16394947806770949</v>
      </c>
      <c r="CA157" s="85">
        <v>2018.1370950497164</v>
      </c>
      <c r="CB157" s="104">
        <v>295206.69000000006</v>
      </c>
      <c r="CC157" s="90">
        <f t="shared" si="679"/>
        <v>1.602561302655299E-2</v>
      </c>
      <c r="CD157" s="85">
        <f t="shared" si="680"/>
        <v>197.26738078691332</v>
      </c>
      <c r="CE157" s="106">
        <f t="shared" si="681"/>
        <v>750362.64</v>
      </c>
      <c r="CF157" s="107">
        <f t="shared" si="682"/>
        <v>4.0734243855458319E-2</v>
      </c>
      <c r="CG157" s="108">
        <f t="shared" si="683"/>
        <v>501.41842189671763</v>
      </c>
    </row>
    <row r="158" spans="1:85" x14ac:dyDescent="0.2">
      <c r="A158" s="56" t="s">
        <v>306</v>
      </c>
      <c r="B158" s="101" t="s">
        <v>307</v>
      </c>
      <c r="C158" s="102">
        <f t="shared" si="607"/>
        <v>1459.9099999999999</v>
      </c>
      <c r="D158" s="102">
        <f t="shared" si="608"/>
        <v>17332759.629999999</v>
      </c>
      <c r="E158" s="103">
        <f t="shared" si="609"/>
        <v>8723849.1100000013</v>
      </c>
      <c r="F158" s="103">
        <f t="shared" si="610"/>
        <v>0</v>
      </c>
      <c r="G158" s="103">
        <f t="shared" si="611"/>
        <v>0</v>
      </c>
      <c r="H158" s="103">
        <f t="shared" si="684"/>
        <v>8723849.1100000013</v>
      </c>
      <c r="I158" s="90">
        <f t="shared" si="612"/>
        <v>0.50331564599214385</v>
      </c>
      <c r="J158" s="85">
        <f t="shared" si="613"/>
        <v>5975.6074758033046</v>
      </c>
      <c r="K158" s="103">
        <f t="shared" si="614"/>
        <v>0</v>
      </c>
      <c r="L158" s="103">
        <f t="shared" si="615"/>
        <v>0</v>
      </c>
      <c r="M158" s="103">
        <f t="shared" si="616"/>
        <v>0</v>
      </c>
      <c r="N158" s="103">
        <f t="shared" si="617"/>
        <v>0</v>
      </c>
      <c r="O158" s="103">
        <f t="shared" si="618"/>
        <v>0</v>
      </c>
      <c r="P158" s="103">
        <f t="shared" si="619"/>
        <v>0</v>
      </c>
      <c r="Q158" s="103"/>
      <c r="R158" s="88">
        <f t="shared" si="620"/>
        <v>0</v>
      </c>
      <c r="S158" s="89">
        <f t="shared" si="621"/>
        <v>0</v>
      </c>
      <c r="T158" s="104">
        <f t="shared" si="622"/>
        <v>1615829.5999999999</v>
      </c>
      <c r="U158" s="104">
        <f t="shared" si="623"/>
        <v>21883.47</v>
      </c>
      <c r="V158" s="104">
        <f t="shared" si="624"/>
        <v>297982.07</v>
      </c>
      <c r="W158" s="103">
        <f t="shared" si="625"/>
        <v>0</v>
      </c>
      <c r="X158" s="103">
        <f t="shared" si="626"/>
        <v>0</v>
      </c>
      <c r="Y158" s="103">
        <f t="shared" si="627"/>
        <v>0</v>
      </c>
      <c r="Z158" s="105">
        <f t="shared" si="628"/>
        <v>1935695.14</v>
      </c>
      <c r="AA158" s="90">
        <f t="shared" si="629"/>
        <v>0.11167841597766391</v>
      </c>
      <c r="AB158" s="85">
        <f t="shared" si="630"/>
        <v>1325.9003226226275</v>
      </c>
      <c r="AC158" s="104">
        <f t="shared" si="631"/>
        <v>661076.80000000005</v>
      </c>
      <c r="AD158" s="104">
        <f t="shared" si="632"/>
        <v>0</v>
      </c>
      <c r="AE158" s="104">
        <f t="shared" si="633"/>
        <v>9274</v>
      </c>
      <c r="AF158" s="104">
        <f t="shared" si="634"/>
        <v>0</v>
      </c>
      <c r="AG158" s="86">
        <f t="shared" si="635"/>
        <v>670350.80000000005</v>
      </c>
      <c r="AH158" s="90">
        <f t="shared" si="636"/>
        <v>3.8675364703018161E-2</v>
      </c>
      <c r="AI158" s="86">
        <f t="shared" si="637"/>
        <v>459.17268872738737</v>
      </c>
      <c r="AJ158" s="104">
        <f t="shared" si="638"/>
        <v>0</v>
      </c>
      <c r="AK158" s="104">
        <f t="shared" si="639"/>
        <v>0</v>
      </c>
      <c r="AL158" s="86">
        <f t="shared" si="640"/>
        <v>0</v>
      </c>
      <c r="AM158" s="90">
        <f t="shared" si="641"/>
        <v>0</v>
      </c>
      <c r="AN158" s="91">
        <f t="shared" si="642"/>
        <v>0</v>
      </c>
      <c r="AO158" s="104">
        <f t="shared" si="643"/>
        <v>334779.72000000003</v>
      </c>
      <c r="AP158" s="104">
        <f t="shared" si="644"/>
        <v>43028.33</v>
      </c>
      <c r="AQ158" s="104">
        <f t="shared" si="645"/>
        <v>121269.48000000001</v>
      </c>
      <c r="AR158" s="104">
        <f t="shared" si="646"/>
        <v>0</v>
      </c>
      <c r="AS158" s="104">
        <f t="shared" si="647"/>
        <v>444584.84000000008</v>
      </c>
      <c r="AT158" s="104">
        <f t="shared" si="648"/>
        <v>0</v>
      </c>
      <c r="AU158" s="104">
        <f t="shared" si="649"/>
        <v>0</v>
      </c>
      <c r="AV158" s="104">
        <f t="shared" si="650"/>
        <v>205613.33</v>
      </c>
      <c r="AW158" s="104">
        <f t="shared" si="651"/>
        <v>0</v>
      </c>
      <c r="AX158" s="104">
        <f t="shared" si="652"/>
        <v>0</v>
      </c>
      <c r="AY158" s="104">
        <f t="shared" si="653"/>
        <v>0</v>
      </c>
      <c r="AZ158" s="104">
        <f t="shared" si="654"/>
        <v>65323.66</v>
      </c>
      <c r="BA158" s="104">
        <f t="shared" si="655"/>
        <v>243302.26000000007</v>
      </c>
      <c r="BB158" s="104">
        <f t="shared" si="656"/>
        <v>0</v>
      </c>
      <c r="BC158" s="104">
        <f t="shared" si="657"/>
        <v>0</v>
      </c>
      <c r="BD158" s="104">
        <f t="shared" si="658"/>
        <v>0</v>
      </c>
      <c r="BE158" s="86">
        <f t="shared" si="659"/>
        <v>1457901.62</v>
      </c>
      <c r="BF158" s="90">
        <f t="shared" si="660"/>
        <v>8.4112492824087018E-2</v>
      </c>
      <c r="BG158" s="85">
        <f t="shared" si="661"/>
        <v>998.62431245761741</v>
      </c>
      <c r="BH158" s="104">
        <f t="shared" si="662"/>
        <v>0</v>
      </c>
      <c r="BI158" s="104">
        <f t="shared" si="663"/>
        <v>9748.51</v>
      </c>
      <c r="BJ158" s="104">
        <f t="shared" si="664"/>
        <v>11459.730000000001</v>
      </c>
      <c r="BK158" s="104">
        <f t="shared" si="665"/>
        <v>0</v>
      </c>
      <c r="BL158" s="104">
        <f t="shared" si="666"/>
        <v>0</v>
      </c>
      <c r="BM158" s="104">
        <f t="shared" si="667"/>
        <v>0</v>
      </c>
      <c r="BN158" s="104">
        <f t="shared" si="668"/>
        <v>276697.41000000003</v>
      </c>
      <c r="BO158" s="87">
        <f t="shared" si="669"/>
        <v>297905.65000000002</v>
      </c>
      <c r="BP158" s="90">
        <f t="shared" si="670"/>
        <v>1.7187433297371588E-2</v>
      </c>
      <c r="BQ158" s="85">
        <f t="shared" si="671"/>
        <v>204.05754464316297</v>
      </c>
      <c r="BR158" s="104">
        <f t="shared" si="672"/>
        <v>0</v>
      </c>
      <c r="BS158" s="104">
        <f t="shared" si="673"/>
        <v>1966.21</v>
      </c>
      <c r="BT158" s="104">
        <f t="shared" si="674"/>
        <v>0</v>
      </c>
      <c r="BU158" s="104">
        <f t="shared" si="675"/>
        <v>7226.06</v>
      </c>
      <c r="BV158" s="87">
        <f t="shared" si="676"/>
        <v>9192.27</v>
      </c>
      <c r="BW158" s="90">
        <f t="shared" si="677"/>
        <v>5.3034082259409963E-4</v>
      </c>
      <c r="BX158" s="85">
        <f t="shared" si="678"/>
        <v>6.2964634806255191</v>
      </c>
      <c r="BY158" s="104">
        <v>3091419.6200000006</v>
      </c>
      <c r="BZ158" s="90">
        <v>0.17835703523224827</v>
      </c>
      <c r="CA158" s="85">
        <v>2117.5412319937536</v>
      </c>
      <c r="CB158" s="104">
        <v>556510.19999999995</v>
      </c>
      <c r="CC158" s="90">
        <f t="shared" si="679"/>
        <v>3.2107420392352141E-2</v>
      </c>
      <c r="CD158" s="85">
        <f t="shared" si="680"/>
        <v>381.19486817680541</v>
      </c>
      <c r="CE158" s="106">
        <f t="shared" si="681"/>
        <v>589935.22</v>
      </c>
      <c r="CF158" s="107">
        <f t="shared" si="682"/>
        <v>3.4035850758521134E-2</v>
      </c>
      <c r="CG158" s="108">
        <f t="shared" si="683"/>
        <v>404.09012884355889</v>
      </c>
    </row>
    <row r="159" spans="1:85" x14ac:dyDescent="0.2">
      <c r="A159" s="56" t="s">
        <v>308</v>
      </c>
      <c r="B159" s="101" t="s">
        <v>309</v>
      </c>
      <c r="C159" s="102">
        <f t="shared" si="607"/>
        <v>1439.66</v>
      </c>
      <c r="D159" s="102">
        <f t="shared" si="608"/>
        <v>15937707.82</v>
      </c>
      <c r="E159" s="103">
        <f t="shared" si="609"/>
        <v>8864153.4399999995</v>
      </c>
      <c r="F159" s="103">
        <f t="shared" si="610"/>
        <v>10086.49</v>
      </c>
      <c r="G159" s="103">
        <f t="shared" si="611"/>
        <v>10548.14</v>
      </c>
      <c r="H159" s="103">
        <f t="shared" si="684"/>
        <v>8884788.0700000003</v>
      </c>
      <c r="I159" s="90">
        <f t="shared" si="612"/>
        <v>0.55746962928073052</v>
      </c>
      <c r="J159" s="85">
        <f t="shared" si="613"/>
        <v>6171.4488629259686</v>
      </c>
      <c r="K159" s="103">
        <f t="shared" si="614"/>
        <v>0</v>
      </c>
      <c r="L159" s="103">
        <f t="shared" si="615"/>
        <v>0</v>
      </c>
      <c r="M159" s="103">
        <f t="shared" si="616"/>
        <v>0</v>
      </c>
      <c r="N159" s="103">
        <f t="shared" si="617"/>
        <v>0</v>
      </c>
      <c r="O159" s="103">
        <f t="shared" si="618"/>
        <v>0</v>
      </c>
      <c r="P159" s="103">
        <f t="shared" si="619"/>
        <v>0</v>
      </c>
      <c r="Q159" s="103"/>
      <c r="R159" s="88">
        <f t="shared" si="620"/>
        <v>0</v>
      </c>
      <c r="S159" s="89">
        <f t="shared" si="621"/>
        <v>0</v>
      </c>
      <c r="T159" s="104">
        <f t="shared" si="622"/>
        <v>1430150.9900000002</v>
      </c>
      <c r="U159" s="104">
        <f t="shared" si="623"/>
        <v>50043.85</v>
      </c>
      <c r="V159" s="104">
        <f t="shared" si="624"/>
        <v>291850.77</v>
      </c>
      <c r="W159" s="103">
        <f t="shared" si="625"/>
        <v>0</v>
      </c>
      <c r="X159" s="103">
        <f t="shared" si="626"/>
        <v>0</v>
      </c>
      <c r="Y159" s="103">
        <f t="shared" si="627"/>
        <v>0</v>
      </c>
      <c r="Z159" s="105">
        <f t="shared" si="628"/>
        <v>1772045.6100000003</v>
      </c>
      <c r="AA159" s="90">
        <f t="shared" si="629"/>
        <v>0.11118572570243042</v>
      </c>
      <c r="AB159" s="85">
        <f t="shared" si="630"/>
        <v>1230.8778531042053</v>
      </c>
      <c r="AC159" s="104">
        <f t="shared" si="631"/>
        <v>618185.73</v>
      </c>
      <c r="AD159" s="104">
        <f t="shared" si="632"/>
        <v>0</v>
      </c>
      <c r="AE159" s="104">
        <f t="shared" si="633"/>
        <v>7583.81</v>
      </c>
      <c r="AF159" s="104">
        <f t="shared" si="634"/>
        <v>0</v>
      </c>
      <c r="AG159" s="86">
        <f t="shared" si="635"/>
        <v>625769.54</v>
      </c>
      <c r="AH159" s="90">
        <f t="shared" si="636"/>
        <v>3.9263459154065483E-2</v>
      </c>
      <c r="AI159" s="86">
        <f t="shared" si="637"/>
        <v>434.66480974674579</v>
      </c>
      <c r="AJ159" s="104">
        <f t="shared" si="638"/>
        <v>0</v>
      </c>
      <c r="AK159" s="104">
        <f t="shared" si="639"/>
        <v>0</v>
      </c>
      <c r="AL159" s="86">
        <f t="shared" si="640"/>
        <v>0</v>
      </c>
      <c r="AM159" s="90">
        <f t="shared" si="641"/>
        <v>0</v>
      </c>
      <c r="AN159" s="91">
        <f t="shared" si="642"/>
        <v>0</v>
      </c>
      <c r="AO159" s="104">
        <f t="shared" si="643"/>
        <v>197083.25999999998</v>
      </c>
      <c r="AP159" s="104">
        <f t="shared" si="644"/>
        <v>49505.970000000008</v>
      </c>
      <c r="AQ159" s="104">
        <f t="shared" si="645"/>
        <v>0</v>
      </c>
      <c r="AR159" s="104">
        <f t="shared" si="646"/>
        <v>0</v>
      </c>
      <c r="AS159" s="104">
        <f t="shared" si="647"/>
        <v>208482.53</v>
      </c>
      <c r="AT159" s="104">
        <f t="shared" si="648"/>
        <v>0</v>
      </c>
      <c r="AU159" s="104">
        <f t="shared" si="649"/>
        <v>0</v>
      </c>
      <c r="AV159" s="104">
        <f t="shared" si="650"/>
        <v>133581.25</v>
      </c>
      <c r="AW159" s="104">
        <f t="shared" si="651"/>
        <v>0</v>
      </c>
      <c r="AX159" s="104">
        <f t="shared" si="652"/>
        <v>0</v>
      </c>
      <c r="AY159" s="104">
        <f t="shared" si="653"/>
        <v>0</v>
      </c>
      <c r="AZ159" s="104">
        <f t="shared" si="654"/>
        <v>0</v>
      </c>
      <c r="BA159" s="104">
        <f t="shared" si="655"/>
        <v>0</v>
      </c>
      <c r="BB159" s="104">
        <f t="shared" si="656"/>
        <v>0</v>
      </c>
      <c r="BC159" s="104">
        <f t="shared" si="657"/>
        <v>0</v>
      </c>
      <c r="BD159" s="104">
        <f t="shared" si="658"/>
        <v>0</v>
      </c>
      <c r="BE159" s="86">
        <f t="shared" si="659"/>
        <v>588653.01</v>
      </c>
      <c r="BF159" s="90">
        <f t="shared" si="660"/>
        <v>3.693460920781267E-2</v>
      </c>
      <c r="BG159" s="85">
        <f t="shared" si="661"/>
        <v>408.88335440312295</v>
      </c>
      <c r="BH159" s="104">
        <f t="shared" si="662"/>
        <v>0</v>
      </c>
      <c r="BI159" s="104">
        <f t="shared" si="663"/>
        <v>0</v>
      </c>
      <c r="BJ159" s="104">
        <f t="shared" si="664"/>
        <v>23959.499999999996</v>
      </c>
      <c r="BK159" s="104">
        <f t="shared" si="665"/>
        <v>0</v>
      </c>
      <c r="BL159" s="104">
        <f t="shared" si="666"/>
        <v>0</v>
      </c>
      <c r="BM159" s="104">
        <f t="shared" si="667"/>
        <v>0</v>
      </c>
      <c r="BN159" s="104">
        <f t="shared" si="668"/>
        <v>38572.799999999996</v>
      </c>
      <c r="BO159" s="87">
        <f t="shared" si="669"/>
        <v>62532.299999999988</v>
      </c>
      <c r="BP159" s="90">
        <f t="shared" si="670"/>
        <v>3.9235441323330761E-3</v>
      </c>
      <c r="BQ159" s="85">
        <f t="shared" si="671"/>
        <v>43.435463928983225</v>
      </c>
      <c r="BR159" s="104">
        <f t="shared" si="672"/>
        <v>0</v>
      </c>
      <c r="BS159" s="104">
        <f t="shared" si="673"/>
        <v>0</v>
      </c>
      <c r="BT159" s="104">
        <f t="shared" si="674"/>
        <v>0</v>
      </c>
      <c r="BU159" s="104">
        <f t="shared" si="675"/>
        <v>0</v>
      </c>
      <c r="BV159" s="87">
        <f t="shared" si="676"/>
        <v>0</v>
      </c>
      <c r="BW159" s="90">
        <f t="shared" si="677"/>
        <v>0</v>
      </c>
      <c r="BX159" s="85">
        <f t="shared" si="678"/>
        <v>0</v>
      </c>
      <c r="BY159" s="104">
        <v>2620774.4899999998</v>
      </c>
      <c r="BZ159" s="90">
        <v>0.16443860808586461</v>
      </c>
      <c r="CA159" s="85">
        <v>1820.4121042468357</v>
      </c>
      <c r="CB159" s="104">
        <v>562284.63</v>
      </c>
      <c r="CC159" s="90">
        <f t="shared" si="679"/>
        <v>3.5280144193282119E-2</v>
      </c>
      <c r="CD159" s="85">
        <f t="shared" si="680"/>
        <v>390.56765486295376</v>
      </c>
      <c r="CE159" s="106">
        <f t="shared" si="681"/>
        <v>820860.16999999993</v>
      </c>
      <c r="CF159" s="107">
        <f t="shared" si="682"/>
        <v>5.1504280243481082E-2</v>
      </c>
      <c r="CG159" s="108">
        <f t="shared" si="683"/>
        <v>570.1764097078476</v>
      </c>
    </row>
    <row r="160" spans="1:85" x14ac:dyDescent="0.2">
      <c r="A160" s="56" t="s">
        <v>310</v>
      </c>
      <c r="B160" s="101" t="s">
        <v>311</v>
      </c>
      <c r="C160" s="102">
        <f t="shared" si="607"/>
        <v>1453.7899999999997</v>
      </c>
      <c r="D160" s="102">
        <f t="shared" si="608"/>
        <v>17394224.07</v>
      </c>
      <c r="E160" s="103">
        <f t="shared" si="609"/>
        <v>8956755.0900000017</v>
      </c>
      <c r="F160" s="103">
        <f t="shared" si="610"/>
        <v>0</v>
      </c>
      <c r="G160" s="103">
        <f t="shared" si="611"/>
        <v>0</v>
      </c>
      <c r="H160" s="103">
        <f t="shared" si="684"/>
        <v>8956755.0900000017</v>
      </c>
      <c r="I160" s="90">
        <f t="shared" si="612"/>
        <v>0.51492696966275209</v>
      </c>
      <c r="J160" s="85">
        <f t="shared" si="613"/>
        <v>6160.9689776377627</v>
      </c>
      <c r="K160" s="103">
        <f t="shared" si="614"/>
        <v>0</v>
      </c>
      <c r="L160" s="103">
        <f t="shared" si="615"/>
        <v>0</v>
      </c>
      <c r="M160" s="103">
        <f t="shared" si="616"/>
        <v>0</v>
      </c>
      <c r="N160" s="103">
        <f t="shared" si="617"/>
        <v>0</v>
      </c>
      <c r="O160" s="103">
        <f t="shared" si="618"/>
        <v>0</v>
      </c>
      <c r="P160" s="103">
        <f t="shared" si="619"/>
        <v>0</v>
      </c>
      <c r="Q160" s="103"/>
      <c r="R160" s="88">
        <f t="shared" si="620"/>
        <v>0</v>
      </c>
      <c r="S160" s="89">
        <f t="shared" si="621"/>
        <v>0</v>
      </c>
      <c r="T160" s="104">
        <f t="shared" si="622"/>
        <v>1321028.8800000004</v>
      </c>
      <c r="U160" s="104">
        <f t="shared" si="623"/>
        <v>13919.22</v>
      </c>
      <c r="V160" s="104">
        <f t="shared" si="624"/>
        <v>263571.61</v>
      </c>
      <c r="W160" s="103">
        <f t="shared" si="625"/>
        <v>0</v>
      </c>
      <c r="X160" s="103">
        <f t="shared" si="626"/>
        <v>0</v>
      </c>
      <c r="Y160" s="103">
        <f t="shared" si="627"/>
        <v>0</v>
      </c>
      <c r="Z160" s="105">
        <f t="shared" si="628"/>
        <v>1598519.7100000004</v>
      </c>
      <c r="AA160" s="90">
        <f t="shared" si="629"/>
        <v>9.1899454874620368E-2</v>
      </c>
      <c r="AB160" s="85">
        <f t="shared" si="630"/>
        <v>1099.5533811623418</v>
      </c>
      <c r="AC160" s="104">
        <f t="shared" si="631"/>
        <v>736000.75</v>
      </c>
      <c r="AD160" s="104">
        <f t="shared" si="632"/>
        <v>0</v>
      </c>
      <c r="AE160" s="104">
        <f t="shared" si="633"/>
        <v>11912</v>
      </c>
      <c r="AF160" s="104">
        <f t="shared" si="634"/>
        <v>0</v>
      </c>
      <c r="AG160" s="86">
        <f t="shared" si="635"/>
        <v>747912.75</v>
      </c>
      <c r="AH160" s="90">
        <f t="shared" si="636"/>
        <v>4.2997764487231881E-2</v>
      </c>
      <c r="AI160" s="86">
        <f t="shared" si="637"/>
        <v>514.45721183939918</v>
      </c>
      <c r="AJ160" s="104">
        <f t="shared" si="638"/>
        <v>0</v>
      </c>
      <c r="AK160" s="104">
        <f t="shared" si="639"/>
        <v>0</v>
      </c>
      <c r="AL160" s="86">
        <f t="shared" si="640"/>
        <v>0</v>
      </c>
      <c r="AM160" s="90">
        <f t="shared" si="641"/>
        <v>0</v>
      </c>
      <c r="AN160" s="91">
        <f t="shared" si="642"/>
        <v>0</v>
      </c>
      <c r="AO160" s="104">
        <f t="shared" si="643"/>
        <v>372495.21</v>
      </c>
      <c r="AP160" s="104">
        <f t="shared" si="644"/>
        <v>177725.17</v>
      </c>
      <c r="AQ160" s="104">
        <f t="shared" si="645"/>
        <v>41701.350000000006</v>
      </c>
      <c r="AR160" s="104">
        <f t="shared" si="646"/>
        <v>0</v>
      </c>
      <c r="AS160" s="104">
        <f t="shared" si="647"/>
        <v>398242.57</v>
      </c>
      <c r="AT160" s="104">
        <f t="shared" si="648"/>
        <v>0</v>
      </c>
      <c r="AU160" s="104">
        <f t="shared" si="649"/>
        <v>0</v>
      </c>
      <c r="AV160" s="104">
        <f t="shared" si="650"/>
        <v>183845.88999999998</v>
      </c>
      <c r="AW160" s="104">
        <f t="shared" si="651"/>
        <v>0</v>
      </c>
      <c r="AX160" s="104">
        <f t="shared" si="652"/>
        <v>0</v>
      </c>
      <c r="AY160" s="104">
        <f t="shared" si="653"/>
        <v>0</v>
      </c>
      <c r="AZ160" s="104">
        <f t="shared" si="654"/>
        <v>81953.979999999981</v>
      </c>
      <c r="BA160" s="104">
        <f t="shared" si="655"/>
        <v>342744.54000000004</v>
      </c>
      <c r="BB160" s="104">
        <f t="shared" si="656"/>
        <v>0</v>
      </c>
      <c r="BC160" s="104">
        <f t="shared" si="657"/>
        <v>0</v>
      </c>
      <c r="BD160" s="104">
        <f t="shared" si="658"/>
        <v>0</v>
      </c>
      <c r="BE160" s="86">
        <f t="shared" si="659"/>
        <v>1598708.71</v>
      </c>
      <c r="BF160" s="90">
        <f t="shared" si="660"/>
        <v>9.1910320550446942E-2</v>
      </c>
      <c r="BG160" s="85">
        <f t="shared" si="661"/>
        <v>1099.6833861836994</v>
      </c>
      <c r="BH160" s="104">
        <f t="shared" si="662"/>
        <v>27720</v>
      </c>
      <c r="BI160" s="104">
        <f t="shared" si="663"/>
        <v>0</v>
      </c>
      <c r="BJ160" s="104">
        <f t="shared" si="664"/>
        <v>8010.9400000000005</v>
      </c>
      <c r="BK160" s="104">
        <f t="shared" si="665"/>
        <v>0</v>
      </c>
      <c r="BL160" s="104">
        <f t="shared" si="666"/>
        <v>0</v>
      </c>
      <c r="BM160" s="104">
        <f t="shared" si="667"/>
        <v>0</v>
      </c>
      <c r="BN160" s="104">
        <f t="shared" si="668"/>
        <v>182718.1</v>
      </c>
      <c r="BO160" s="87">
        <f t="shared" si="669"/>
        <v>218449.04</v>
      </c>
      <c r="BP160" s="90">
        <f t="shared" si="670"/>
        <v>1.2558711392982534E-2</v>
      </c>
      <c r="BQ160" s="85">
        <f t="shared" si="671"/>
        <v>150.26175720014587</v>
      </c>
      <c r="BR160" s="104">
        <f t="shared" si="672"/>
        <v>0</v>
      </c>
      <c r="BS160" s="104">
        <f t="shared" si="673"/>
        <v>0</v>
      </c>
      <c r="BT160" s="104">
        <f t="shared" si="674"/>
        <v>0</v>
      </c>
      <c r="BU160" s="104">
        <f t="shared" si="675"/>
        <v>34043.93</v>
      </c>
      <c r="BV160" s="87">
        <f t="shared" si="676"/>
        <v>34043.93</v>
      </c>
      <c r="BW160" s="90">
        <f t="shared" si="677"/>
        <v>1.9571973928239734E-3</v>
      </c>
      <c r="BX160" s="85">
        <f t="shared" si="678"/>
        <v>23.417364268566992</v>
      </c>
      <c r="BY160" s="104">
        <v>2723800.56</v>
      </c>
      <c r="BZ160" s="90">
        <v>0.15659224286398421</v>
      </c>
      <c r="CA160" s="85">
        <v>1873.5859787176969</v>
      </c>
      <c r="CB160" s="104">
        <v>891628.52</v>
      </c>
      <c r="CC160" s="90">
        <f t="shared" si="679"/>
        <v>5.1260034159143729E-2</v>
      </c>
      <c r="CD160" s="85">
        <f t="shared" si="680"/>
        <v>613.31314701573137</v>
      </c>
      <c r="CE160" s="106">
        <f t="shared" si="681"/>
        <v>624405.76000000001</v>
      </c>
      <c r="CF160" s="107">
        <f t="shared" si="682"/>
        <v>3.5897304616014411E-2</v>
      </c>
      <c r="CG160" s="108">
        <f t="shared" si="683"/>
        <v>429.50203261819115</v>
      </c>
    </row>
    <row r="161" spans="1:85" x14ac:dyDescent="0.2">
      <c r="A161" s="56" t="s">
        <v>312</v>
      </c>
      <c r="B161" s="101" t="s">
        <v>313</v>
      </c>
      <c r="C161" s="102">
        <f t="shared" si="607"/>
        <v>1379.96</v>
      </c>
      <c r="D161" s="102">
        <f t="shared" si="608"/>
        <v>16096675.83</v>
      </c>
      <c r="E161" s="103">
        <f t="shared" si="609"/>
        <v>8685852.5500000007</v>
      </c>
      <c r="F161" s="103">
        <f t="shared" si="610"/>
        <v>0</v>
      </c>
      <c r="G161" s="103">
        <f t="shared" si="611"/>
        <v>0</v>
      </c>
      <c r="H161" s="103">
        <f t="shared" si="684"/>
        <v>8685852.5500000007</v>
      </c>
      <c r="I161" s="90">
        <f t="shared" si="612"/>
        <v>0.53960535962411815</v>
      </c>
      <c r="J161" s="85">
        <f t="shared" si="613"/>
        <v>6294.2784935795244</v>
      </c>
      <c r="K161" s="103">
        <f t="shared" si="614"/>
        <v>0</v>
      </c>
      <c r="L161" s="103">
        <f t="shared" si="615"/>
        <v>0</v>
      </c>
      <c r="M161" s="103">
        <f t="shared" si="616"/>
        <v>0</v>
      </c>
      <c r="N161" s="103">
        <f t="shared" si="617"/>
        <v>0</v>
      </c>
      <c r="O161" s="103">
        <f t="shared" si="618"/>
        <v>0</v>
      </c>
      <c r="P161" s="103">
        <f t="shared" si="619"/>
        <v>0</v>
      </c>
      <c r="Q161" s="103"/>
      <c r="R161" s="88">
        <f t="shared" si="620"/>
        <v>0</v>
      </c>
      <c r="S161" s="89">
        <f t="shared" si="621"/>
        <v>0</v>
      </c>
      <c r="T161" s="104">
        <f t="shared" si="622"/>
        <v>1763565.38</v>
      </c>
      <c r="U161" s="104">
        <f t="shared" si="623"/>
        <v>20900</v>
      </c>
      <c r="V161" s="104">
        <f t="shared" si="624"/>
        <v>358189.33</v>
      </c>
      <c r="W161" s="103">
        <f t="shared" si="625"/>
        <v>0</v>
      </c>
      <c r="X161" s="103">
        <f t="shared" si="626"/>
        <v>0</v>
      </c>
      <c r="Y161" s="103">
        <f t="shared" si="627"/>
        <v>0</v>
      </c>
      <c r="Z161" s="105">
        <f t="shared" si="628"/>
        <v>2142654.71</v>
      </c>
      <c r="AA161" s="90">
        <f t="shared" si="629"/>
        <v>0.13311162706070351</v>
      </c>
      <c r="AB161" s="85">
        <f t="shared" si="630"/>
        <v>1552.6933461839474</v>
      </c>
      <c r="AC161" s="104">
        <f t="shared" si="631"/>
        <v>520151.54999999993</v>
      </c>
      <c r="AD161" s="104">
        <f t="shared" si="632"/>
        <v>0</v>
      </c>
      <c r="AE161" s="104">
        <f t="shared" si="633"/>
        <v>7211</v>
      </c>
      <c r="AF161" s="104">
        <f t="shared" si="634"/>
        <v>0</v>
      </c>
      <c r="AG161" s="86">
        <f t="shared" si="635"/>
        <v>527362.54999999993</v>
      </c>
      <c r="AH161" s="90">
        <f t="shared" si="636"/>
        <v>3.2762202306213677E-2</v>
      </c>
      <c r="AI161" s="86">
        <f t="shared" si="637"/>
        <v>382.15785240151882</v>
      </c>
      <c r="AJ161" s="104">
        <f t="shared" si="638"/>
        <v>0</v>
      </c>
      <c r="AK161" s="104">
        <f t="shared" si="639"/>
        <v>0</v>
      </c>
      <c r="AL161" s="86">
        <f t="shared" si="640"/>
        <v>0</v>
      </c>
      <c r="AM161" s="90">
        <f t="shared" si="641"/>
        <v>0</v>
      </c>
      <c r="AN161" s="91">
        <f t="shared" si="642"/>
        <v>0</v>
      </c>
      <c r="AO161" s="104">
        <f t="shared" si="643"/>
        <v>211121.30000000002</v>
      </c>
      <c r="AP161" s="104">
        <f t="shared" si="644"/>
        <v>59378.280000000006</v>
      </c>
      <c r="AQ161" s="104">
        <f t="shared" si="645"/>
        <v>0</v>
      </c>
      <c r="AR161" s="104">
        <f t="shared" si="646"/>
        <v>0</v>
      </c>
      <c r="AS161" s="104">
        <f t="shared" si="647"/>
        <v>211232.49</v>
      </c>
      <c r="AT161" s="104">
        <f t="shared" si="648"/>
        <v>0</v>
      </c>
      <c r="AU161" s="104">
        <f t="shared" si="649"/>
        <v>0</v>
      </c>
      <c r="AV161" s="104">
        <f t="shared" si="650"/>
        <v>24836.29</v>
      </c>
      <c r="AW161" s="104">
        <f t="shared" si="651"/>
        <v>0</v>
      </c>
      <c r="AX161" s="104">
        <f t="shared" si="652"/>
        <v>0</v>
      </c>
      <c r="AY161" s="104">
        <f t="shared" si="653"/>
        <v>0</v>
      </c>
      <c r="AZ161" s="104">
        <f t="shared" si="654"/>
        <v>0</v>
      </c>
      <c r="BA161" s="104">
        <f t="shared" si="655"/>
        <v>10159.17</v>
      </c>
      <c r="BB161" s="104">
        <f t="shared" si="656"/>
        <v>0</v>
      </c>
      <c r="BC161" s="104">
        <f t="shared" si="657"/>
        <v>0</v>
      </c>
      <c r="BD161" s="104">
        <f t="shared" si="658"/>
        <v>0</v>
      </c>
      <c r="BE161" s="86">
        <f t="shared" si="659"/>
        <v>516727.52999999997</v>
      </c>
      <c r="BF161" s="90">
        <f t="shared" si="660"/>
        <v>3.210150564360343E-2</v>
      </c>
      <c r="BG161" s="85">
        <f t="shared" si="661"/>
        <v>374.4510927852981</v>
      </c>
      <c r="BH161" s="104">
        <f t="shared" si="662"/>
        <v>42109.770000000004</v>
      </c>
      <c r="BI161" s="104">
        <f t="shared" si="663"/>
        <v>0</v>
      </c>
      <c r="BJ161" s="104">
        <f t="shared" si="664"/>
        <v>12885.529999999999</v>
      </c>
      <c r="BK161" s="104">
        <f t="shared" si="665"/>
        <v>0</v>
      </c>
      <c r="BL161" s="104">
        <f t="shared" si="666"/>
        <v>0</v>
      </c>
      <c r="BM161" s="104">
        <f t="shared" si="667"/>
        <v>0</v>
      </c>
      <c r="BN161" s="104">
        <f t="shared" si="668"/>
        <v>951.69</v>
      </c>
      <c r="BO161" s="87">
        <f t="shared" si="669"/>
        <v>55946.990000000005</v>
      </c>
      <c r="BP161" s="90">
        <f t="shared" si="670"/>
        <v>3.4756859485067983E-3</v>
      </c>
      <c r="BQ161" s="85">
        <f t="shared" si="671"/>
        <v>40.542472245572341</v>
      </c>
      <c r="BR161" s="104">
        <f t="shared" si="672"/>
        <v>0</v>
      </c>
      <c r="BS161" s="104">
        <f t="shared" si="673"/>
        <v>0</v>
      </c>
      <c r="BT161" s="104">
        <f t="shared" si="674"/>
        <v>0</v>
      </c>
      <c r="BU161" s="104">
        <f t="shared" si="675"/>
        <v>16970.54</v>
      </c>
      <c r="BV161" s="87">
        <f t="shared" si="676"/>
        <v>16970.54</v>
      </c>
      <c r="BW161" s="90">
        <f t="shared" si="677"/>
        <v>1.0542884865936944E-3</v>
      </c>
      <c r="BX161" s="85">
        <f t="shared" si="678"/>
        <v>12.297849213020667</v>
      </c>
      <c r="BY161" s="104">
        <v>2823886.9899999998</v>
      </c>
      <c r="BZ161" s="90">
        <v>0.17543292912298153</v>
      </c>
      <c r="CA161" s="85">
        <v>2046.3542349053594</v>
      </c>
      <c r="CB161" s="104">
        <v>550007.28999999992</v>
      </c>
      <c r="CC161" s="90">
        <f t="shared" si="679"/>
        <v>3.416899835771868E-2</v>
      </c>
      <c r="CD161" s="85">
        <f t="shared" si="680"/>
        <v>398.56755992927327</v>
      </c>
      <c r="CE161" s="106">
        <f t="shared" si="681"/>
        <v>777266.68</v>
      </c>
      <c r="CF161" s="107">
        <f t="shared" si="682"/>
        <v>4.8287403449560555E-2</v>
      </c>
      <c r="CG161" s="108">
        <f t="shared" si="683"/>
        <v>563.25305081306703</v>
      </c>
    </row>
    <row r="162" spans="1:85" x14ac:dyDescent="0.2">
      <c r="A162" s="56" t="s">
        <v>314</v>
      </c>
      <c r="B162" s="101" t="s">
        <v>315</v>
      </c>
      <c r="C162" s="102">
        <f t="shared" si="607"/>
        <v>1324.36</v>
      </c>
      <c r="D162" s="102">
        <f t="shared" si="608"/>
        <v>13936927.91</v>
      </c>
      <c r="E162" s="103">
        <f t="shared" si="609"/>
        <v>7099251.5</v>
      </c>
      <c r="F162" s="103">
        <f t="shared" si="610"/>
        <v>0</v>
      </c>
      <c r="G162" s="103">
        <f t="shared" si="611"/>
        <v>0</v>
      </c>
      <c r="H162" s="103">
        <f t="shared" si="684"/>
        <v>7099251.5</v>
      </c>
      <c r="I162" s="90">
        <f t="shared" si="612"/>
        <v>0.50938424492431778</v>
      </c>
      <c r="J162" s="85">
        <f t="shared" si="613"/>
        <v>5360.5148902111214</v>
      </c>
      <c r="K162" s="103">
        <f t="shared" si="614"/>
        <v>0</v>
      </c>
      <c r="L162" s="103">
        <f t="shared" si="615"/>
        <v>0</v>
      </c>
      <c r="M162" s="103">
        <f t="shared" si="616"/>
        <v>0</v>
      </c>
      <c r="N162" s="103">
        <f t="shared" si="617"/>
        <v>0</v>
      </c>
      <c r="O162" s="103">
        <f t="shared" si="618"/>
        <v>0</v>
      </c>
      <c r="P162" s="103">
        <f t="shared" si="619"/>
        <v>0</v>
      </c>
      <c r="Q162" s="103"/>
      <c r="R162" s="88">
        <f t="shared" si="620"/>
        <v>0</v>
      </c>
      <c r="S162" s="89">
        <f t="shared" si="621"/>
        <v>0</v>
      </c>
      <c r="T162" s="104">
        <f t="shared" si="622"/>
        <v>853116.1399999999</v>
      </c>
      <c r="U162" s="104">
        <f t="shared" si="623"/>
        <v>36712.160000000003</v>
      </c>
      <c r="V162" s="104">
        <f t="shared" si="624"/>
        <v>204341.06</v>
      </c>
      <c r="W162" s="103">
        <f t="shared" si="625"/>
        <v>0</v>
      </c>
      <c r="X162" s="103">
        <f t="shared" si="626"/>
        <v>0</v>
      </c>
      <c r="Y162" s="103">
        <f t="shared" si="627"/>
        <v>0</v>
      </c>
      <c r="Z162" s="105">
        <f t="shared" si="628"/>
        <v>1094169.3599999999</v>
      </c>
      <c r="AA162" s="90">
        <f t="shared" si="629"/>
        <v>7.8508647462753489E-2</v>
      </c>
      <c r="AB162" s="85">
        <f t="shared" si="630"/>
        <v>826.18726026156025</v>
      </c>
      <c r="AC162" s="104">
        <f t="shared" si="631"/>
        <v>249452.74</v>
      </c>
      <c r="AD162" s="104">
        <f t="shared" si="632"/>
        <v>0</v>
      </c>
      <c r="AE162" s="104">
        <f t="shared" si="633"/>
        <v>4203.59</v>
      </c>
      <c r="AF162" s="104">
        <f t="shared" si="634"/>
        <v>0</v>
      </c>
      <c r="AG162" s="86">
        <f t="shared" si="635"/>
        <v>253656.33</v>
      </c>
      <c r="AH162" s="90">
        <f t="shared" si="636"/>
        <v>1.8200304373964433E-2</v>
      </c>
      <c r="AI162" s="86">
        <f t="shared" si="637"/>
        <v>191.53125283155637</v>
      </c>
      <c r="AJ162" s="104">
        <f t="shared" si="638"/>
        <v>0</v>
      </c>
      <c r="AK162" s="104">
        <f t="shared" si="639"/>
        <v>0</v>
      </c>
      <c r="AL162" s="86">
        <f t="shared" si="640"/>
        <v>0</v>
      </c>
      <c r="AM162" s="90">
        <f t="shared" si="641"/>
        <v>0</v>
      </c>
      <c r="AN162" s="91">
        <f t="shared" si="642"/>
        <v>0</v>
      </c>
      <c r="AO162" s="104">
        <f t="shared" si="643"/>
        <v>267921.62</v>
      </c>
      <c r="AP162" s="104">
        <f t="shared" si="644"/>
        <v>41893.119999999995</v>
      </c>
      <c r="AQ162" s="104">
        <f t="shared" si="645"/>
        <v>38233.97</v>
      </c>
      <c r="AR162" s="104">
        <f t="shared" si="646"/>
        <v>0</v>
      </c>
      <c r="AS162" s="104">
        <f t="shared" si="647"/>
        <v>406588.39999999997</v>
      </c>
      <c r="AT162" s="104">
        <f t="shared" si="648"/>
        <v>0</v>
      </c>
      <c r="AU162" s="104">
        <f t="shared" si="649"/>
        <v>0</v>
      </c>
      <c r="AV162" s="104">
        <f t="shared" si="650"/>
        <v>58026.879999999997</v>
      </c>
      <c r="AW162" s="104">
        <f t="shared" si="651"/>
        <v>0</v>
      </c>
      <c r="AX162" s="104">
        <f t="shared" si="652"/>
        <v>0</v>
      </c>
      <c r="AY162" s="104">
        <f t="shared" si="653"/>
        <v>0</v>
      </c>
      <c r="AZ162" s="104">
        <f t="shared" si="654"/>
        <v>27218.55</v>
      </c>
      <c r="BA162" s="104">
        <f t="shared" si="655"/>
        <v>119778.52</v>
      </c>
      <c r="BB162" s="104">
        <f t="shared" si="656"/>
        <v>0</v>
      </c>
      <c r="BC162" s="104">
        <f t="shared" si="657"/>
        <v>0</v>
      </c>
      <c r="BD162" s="104">
        <f t="shared" si="658"/>
        <v>120375.18999999999</v>
      </c>
      <c r="BE162" s="86">
        <f t="shared" si="659"/>
        <v>1080036.25</v>
      </c>
      <c r="BF162" s="90">
        <f t="shared" si="660"/>
        <v>7.7494571039938745E-2</v>
      </c>
      <c r="BG162" s="85">
        <f t="shared" si="661"/>
        <v>815.51560753873571</v>
      </c>
      <c r="BH162" s="104">
        <f t="shared" si="662"/>
        <v>17881.52</v>
      </c>
      <c r="BI162" s="104">
        <f t="shared" si="663"/>
        <v>0</v>
      </c>
      <c r="BJ162" s="104">
        <f t="shared" si="664"/>
        <v>6627.09</v>
      </c>
      <c r="BK162" s="104">
        <f t="shared" si="665"/>
        <v>0</v>
      </c>
      <c r="BL162" s="104">
        <f t="shared" si="666"/>
        <v>0</v>
      </c>
      <c r="BM162" s="104">
        <f t="shared" si="667"/>
        <v>0</v>
      </c>
      <c r="BN162" s="104">
        <f t="shared" si="668"/>
        <v>373046.20999999996</v>
      </c>
      <c r="BO162" s="87">
        <f t="shared" si="669"/>
        <v>397554.81999999995</v>
      </c>
      <c r="BP162" s="90">
        <f t="shared" si="670"/>
        <v>2.8525283517807903E-2</v>
      </c>
      <c r="BQ162" s="85">
        <f t="shared" si="671"/>
        <v>300.1863692651545</v>
      </c>
      <c r="BR162" s="104">
        <f t="shared" si="672"/>
        <v>0</v>
      </c>
      <c r="BS162" s="104">
        <f t="shared" si="673"/>
        <v>6787.93</v>
      </c>
      <c r="BT162" s="104">
        <f t="shared" si="674"/>
        <v>0</v>
      </c>
      <c r="BU162" s="104">
        <f t="shared" si="675"/>
        <v>0</v>
      </c>
      <c r="BV162" s="87">
        <f t="shared" si="676"/>
        <v>6787.93</v>
      </c>
      <c r="BW162" s="90">
        <f t="shared" si="677"/>
        <v>4.8704635941537277E-4</v>
      </c>
      <c r="BX162" s="85">
        <f t="shared" si="678"/>
        <v>5.1254417227944069</v>
      </c>
      <c r="BY162" s="104">
        <v>3052516.58</v>
      </c>
      <c r="BZ162" s="90">
        <v>0.21902363273399467</v>
      </c>
      <c r="CA162" s="85">
        <v>2304.8994080159478</v>
      </c>
      <c r="CB162" s="104">
        <v>613947.98</v>
      </c>
      <c r="CC162" s="90">
        <f t="shared" si="679"/>
        <v>4.4051887472237053E-2</v>
      </c>
      <c r="CD162" s="85">
        <f t="shared" si="680"/>
        <v>463.58088435168685</v>
      </c>
      <c r="CE162" s="106">
        <f t="shared" si="681"/>
        <v>339007.16</v>
      </c>
      <c r="CF162" s="107">
        <f t="shared" si="682"/>
        <v>2.4324382115570545E-2</v>
      </c>
      <c r="CG162" s="108">
        <f t="shared" si="683"/>
        <v>255.97810263070465</v>
      </c>
    </row>
    <row r="163" spans="1:85" x14ac:dyDescent="0.2">
      <c r="A163" s="56" t="s">
        <v>316</v>
      </c>
      <c r="B163" s="101" t="s">
        <v>317</v>
      </c>
      <c r="C163" s="102">
        <f t="shared" si="607"/>
        <v>1317.1100000000001</v>
      </c>
      <c r="D163" s="102">
        <f t="shared" si="608"/>
        <v>14461570.300000001</v>
      </c>
      <c r="E163" s="103">
        <f t="shared" si="609"/>
        <v>7765956.8500000006</v>
      </c>
      <c r="F163" s="103">
        <f t="shared" si="610"/>
        <v>180564.75999999998</v>
      </c>
      <c r="G163" s="103">
        <f t="shared" si="611"/>
        <v>0</v>
      </c>
      <c r="H163" s="103">
        <f t="shared" si="684"/>
        <v>7946521.6100000003</v>
      </c>
      <c r="I163" s="90">
        <f t="shared" si="612"/>
        <v>0.54949230582518416</v>
      </c>
      <c r="J163" s="85">
        <f t="shared" si="613"/>
        <v>6033.3014023126389</v>
      </c>
      <c r="K163" s="103">
        <f t="shared" si="614"/>
        <v>0</v>
      </c>
      <c r="L163" s="103">
        <f t="shared" si="615"/>
        <v>0</v>
      </c>
      <c r="M163" s="103">
        <f t="shared" si="616"/>
        <v>0</v>
      </c>
      <c r="N163" s="103">
        <f t="shared" si="617"/>
        <v>0</v>
      </c>
      <c r="O163" s="103">
        <f t="shared" si="618"/>
        <v>0</v>
      </c>
      <c r="P163" s="103">
        <f t="shared" si="619"/>
        <v>0</v>
      </c>
      <c r="Q163" s="103"/>
      <c r="R163" s="88">
        <f t="shared" si="620"/>
        <v>0</v>
      </c>
      <c r="S163" s="89">
        <f t="shared" si="621"/>
        <v>0</v>
      </c>
      <c r="T163" s="104">
        <f t="shared" si="622"/>
        <v>939955.98999999987</v>
      </c>
      <c r="U163" s="104">
        <f t="shared" si="623"/>
        <v>33582.58</v>
      </c>
      <c r="V163" s="104">
        <f t="shared" si="624"/>
        <v>382334.44</v>
      </c>
      <c r="W163" s="103">
        <f t="shared" si="625"/>
        <v>0</v>
      </c>
      <c r="X163" s="103">
        <f t="shared" si="626"/>
        <v>0</v>
      </c>
      <c r="Y163" s="103">
        <f t="shared" si="627"/>
        <v>0</v>
      </c>
      <c r="Z163" s="105">
        <f t="shared" si="628"/>
        <v>1355873.0099999998</v>
      </c>
      <c r="AA163" s="90">
        <f t="shared" si="629"/>
        <v>9.3756969808458476E-2</v>
      </c>
      <c r="AB163" s="85">
        <f t="shared" si="630"/>
        <v>1029.4303512994356</v>
      </c>
      <c r="AC163" s="104">
        <f t="shared" si="631"/>
        <v>451933.87</v>
      </c>
      <c r="AD163" s="104">
        <f t="shared" si="632"/>
        <v>125819.77999999998</v>
      </c>
      <c r="AE163" s="104">
        <f t="shared" si="633"/>
        <v>8217.59</v>
      </c>
      <c r="AF163" s="104">
        <f t="shared" si="634"/>
        <v>0</v>
      </c>
      <c r="AG163" s="86">
        <f t="shared" si="635"/>
        <v>585971.24</v>
      </c>
      <c r="AH163" s="90">
        <f t="shared" si="636"/>
        <v>4.0519198665445066E-2</v>
      </c>
      <c r="AI163" s="86">
        <f t="shared" si="637"/>
        <v>444.89164914092214</v>
      </c>
      <c r="AJ163" s="104">
        <f t="shared" si="638"/>
        <v>0</v>
      </c>
      <c r="AK163" s="104">
        <f t="shared" si="639"/>
        <v>0</v>
      </c>
      <c r="AL163" s="86">
        <f t="shared" si="640"/>
        <v>0</v>
      </c>
      <c r="AM163" s="90">
        <f t="shared" si="641"/>
        <v>0</v>
      </c>
      <c r="AN163" s="91">
        <f t="shared" si="642"/>
        <v>0</v>
      </c>
      <c r="AO163" s="104">
        <f t="shared" si="643"/>
        <v>431510.54000000004</v>
      </c>
      <c r="AP163" s="104">
        <f t="shared" si="644"/>
        <v>32608.049999999996</v>
      </c>
      <c r="AQ163" s="104">
        <f t="shared" si="645"/>
        <v>0</v>
      </c>
      <c r="AR163" s="104">
        <f t="shared" si="646"/>
        <v>0</v>
      </c>
      <c r="AS163" s="104">
        <f t="shared" si="647"/>
        <v>280761.57</v>
      </c>
      <c r="AT163" s="104">
        <f t="shared" si="648"/>
        <v>0</v>
      </c>
      <c r="AU163" s="104">
        <f t="shared" si="649"/>
        <v>0</v>
      </c>
      <c r="AV163" s="104">
        <f t="shared" si="650"/>
        <v>34693.78</v>
      </c>
      <c r="AW163" s="104">
        <f t="shared" si="651"/>
        <v>0</v>
      </c>
      <c r="AX163" s="104">
        <f t="shared" si="652"/>
        <v>0</v>
      </c>
      <c r="AY163" s="104">
        <f t="shared" si="653"/>
        <v>0</v>
      </c>
      <c r="AZ163" s="104">
        <f t="shared" si="654"/>
        <v>0</v>
      </c>
      <c r="BA163" s="104">
        <f t="shared" si="655"/>
        <v>74872.62</v>
      </c>
      <c r="BB163" s="104">
        <f t="shared" si="656"/>
        <v>0</v>
      </c>
      <c r="BC163" s="104">
        <f t="shared" si="657"/>
        <v>0</v>
      </c>
      <c r="BD163" s="104">
        <f t="shared" si="658"/>
        <v>0</v>
      </c>
      <c r="BE163" s="86">
        <f t="shared" si="659"/>
        <v>854446.56</v>
      </c>
      <c r="BF163" s="90">
        <f t="shared" si="660"/>
        <v>5.9083940559345759E-2</v>
      </c>
      <c r="BG163" s="85">
        <f t="shared" si="661"/>
        <v>648.72832185618506</v>
      </c>
      <c r="BH163" s="104">
        <f t="shared" si="662"/>
        <v>0</v>
      </c>
      <c r="BI163" s="104">
        <f t="shared" si="663"/>
        <v>0</v>
      </c>
      <c r="BJ163" s="104">
        <f t="shared" si="664"/>
        <v>13409.02</v>
      </c>
      <c r="BK163" s="104">
        <f t="shared" si="665"/>
        <v>0</v>
      </c>
      <c r="BL163" s="104">
        <f t="shared" si="666"/>
        <v>0</v>
      </c>
      <c r="BM163" s="104">
        <f t="shared" si="667"/>
        <v>0</v>
      </c>
      <c r="BN163" s="104">
        <f t="shared" si="668"/>
        <v>5932.52</v>
      </c>
      <c r="BO163" s="87">
        <f t="shared" si="669"/>
        <v>19341.54</v>
      </c>
      <c r="BP163" s="90">
        <f t="shared" si="670"/>
        <v>1.3374439703826631E-3</v>
      </c>
      <c r="BQ163" s="85">
        <f t="shared" si="671"/>
        <v>14.684832701900373</v>
      </c>
      <c r="BR163" s="104">
        <f t="shared" si="672"/>
        <v>0</v>
      </c>
      <c r="BS163" s="104">
        <f t="shared" si="673"/>
        <v>0</v>
      </c>
      <c r="BT163" s="104">
        <f t="shared" si="674"/>
        <v>0</v>
      </c>
      <c r="BU163" s="104">
        <f t="shared" si="675"/>
        <v>0</v>
      </c>
      <c r="BV163" s="87">
        <f t="shared" si="676"/>
        <v>0</v>
      </c>
      <c r="BW163" s="90">
        <f t="shared" si="677"/>
        <v>0</v>
      </c>
      <c r="BX163" s="85">
        <f t="shared" si="678"/>
        <v>0</v>
      </c>
      <c r="BY163" s="104">
        <v>2528100.9099999997</v>
      </c>
      <c r="BZ163" s="90">
        <v>0.17481510358525862</v>
      </c>
      <c r="CA163" s="85">
        <v>1919.4303512994354</v>
      </c>
      <c r="CB163" s="104">
        <v>479051.26999999996</v>
      </c>
      <c r="CC163" s="90">
        <f t="shared" si="679"/>
        <v>3.3125812761840942E-2</v>
      </c>
      <c r="CD163" s="85">
        <f t="shared" si="680"/>
        <v>363.71394188792124</v>
      </c>
      <c r="CE163" s="106">
        <f t="shared" si="681"/>
        <v>692264.16000000015</v>
      </c>
      <c r="CF163" s="107">
        <f t="shared" si="682"/>
        <v>4.7869224824084289E-2</v>
      </c>
      <c r="CG163" s="108">
        <f t="shared" si="683"/>
        <v>525.59327618801774</v>
      </c>
    </row>
    <row r="164" spans="1:85" x14ac:dyDescent="0.2">
      <c r="A164" s="56" t="s">
        <v>318</v>
      </c>
      <c r="B164" s="101" t="s">
        <v>319</v>
      </c>
      <c r="C164" s="102">
        <f t="shared" si="607"/>
        <v>1377.1200000000001</v>
      </c>
      <c r="D164" s="102">
        <f t="shared" si="608"/>
        <v>14078881.59</v>
      </c>
      <c r="E164" s="103">
        <f t="shared" si="609"/>
        <v>7932366.6000000006</v>
      </c>
      <c r="F164" s="103">
        <f t="shared" si="610"/>
        <v>0</v>
      </c>
      <c r="G164" s="103">
        <f t="shared" si="611"/>
        <v>35319.949999999997</v>
      </c>
      <c r="H164" s="103">
        <f t="shared" si="684"/>
        <v>7967686.5500000007</v>
      </c>
      <c r="I164" s="90">
        <f t="shared" si="612"/>
        <v>0.56593178222759677</v>
      </c>
      <c r="J164" s="85">
        <f t="shared" si="613"/>
        <v>5785.7605364819337</v>
      </c>
      <c r="K164" s="103">
        <f t="shared" si="614"/>
        <v>0</v>
      </c>
      <c r="L164" s="103">
        <f t="shared" si="615"/>
        <v>0</v>
      </c>
      <c r="M164" s="103">
        <f t="shared" si="616"/>
        <v>0</v>
      </c>
      <c r="N164" s="103">
        <f t="shared" si="617"/>
        <v>0</v>
      </c>
      <c r="O164" s="103">
        <f t="shared" si="618"/>
        <v>0</v>
      </c>
      <c r="P164" s="103">
        <f t="shared" si="619"/>
        <v>0</v>
      </c>
      <c r="Q164" s="103"/>
      <c r="R164" s="88">
        <f t="shared" si="620"/>
        <v>0</v>
      </c>
      <c r="S164" s="89">
        <f t="shared" si="621"/>
        <v>0</v>
      </c>
      <c r="T164" s="104">
        <f t="shared" si="622"/>
        <v>1223403.8399999999</v>
      </c>
      <c r="U164" s="104">
        <f t="shared" si="623"/>
        <v>48540.92</v>
      </c>
      <c r="V164" s="104">
        <f t="shared" si="624"/>
        <v>265560.44000000006</v>
      </c>
      <c r="W164" s="103">
        <f t="shared" si="625"/>
        <v>0</v>
      </c>
      <c r="X164" s="103">
        <f t="shared" si="626"/>
        <v>0</v>
      </c>
      <c r="Y164" s="103">
        <f t="shared" si="627"/>
        <v>0</v>
      </c>
      <c r="Z164" s="105">
        <f t="shared" si="628"/>
        <v>1537505.1999999997</v>
      </c>
      <c r="AA164" s="90">
        <f t="shared" si="629"/>
        <v>0.10920648704738482</v>
      </c>
      <c r="AB164" s="85">
        <f t="shared" si="630"/>
        <v>1116.4642151736955</v>
      </c>
      <c r="AC164" s="104">
        <f t="shared" si="631"/>
        <v>524146.6100000001</v>
      </c>
      <c r="AD164" s="104">
        <f t="shared" si="632"/>
        <v>117585.19999999998</v>
      </c>
      <c r="AE164" s="104">
        <f t="shared" si="633"/>
        <v>7386.01</v>
      </c>
      <c r="AF164" s="104">
        <f t="shared" si="634"/>
        <v>0</v>
      </c>
      <c r="AG164" s="86">
        <f t="shared" si="635"/>
        <v>649117.82000000007</v>
      </c>
      <c r="AH164" s="90">
        <f t="shared" si="636"/>
        <v>4.6105780196422551E-2</v>
      </c>
      <c r="AI164" s="86">
        <f t="shared" si="637"/>
        <v>471.35893749273845</v>
      </c>
      <c r="AJ164" s="104">
        <f t="shared" si="638"/>
        <v>0</v>
      </c>
      <c r="AK164" s="104">
        <f t="shared" si="639"/>
        <v>0</v>
      </c>
      <c r="AL164" s="86">
        <f t="shared" si="640"/>
        <v>0</v>
      </c>
      <c r="AM164" s="90">
        <f t="shared" si="641"/>
        <v>0</v>
      </c>
      <c r="AN164" s="91">
        <f t="shared" si="642"/>
        <v>0</v>
      </c>
      <c r="AO164" s="104">
        <f t="shared" si="643"/>
        <v>258368.36</v>
      </c>
      <c r="AP164" s="104">
        <f t="shared" si="644"/>
        <v>51339.22</v>
      </c>
      <c r="AQ164" s="104">
        <f t="shared" si="645"/>
        <v>0</v>
      </c>
      <c r="AR164" s="104">
        <f t="shared" si="646"/>
        <v>0</v>
      </c>
      <c r="AS164" s="104">
        <f t="shared" si="647"/>
        <v>222752.77999999997</v>
      </c>
      <c r="AT164" s="104">
        <f t="shared" si="648"/>
        <v>0</v>
      </c>
      <c r="AU164" s="104">
        <f t="shared" si="649"/>
        <v>0</v>
      </c>
      <c r="AV164" s="104">
        <f t="shared" si="650"/>
        <v>49725.88</v>
      </c>
      <c r="AW164" s="104">
        <f t="shared" si="651"/>
        <v>0</v>
      </c>
      <c r="AX164" s="104">
        <f t="shared" si="652"/>
        <v>0</v>
      </c>
      <c r="AY164" s="104">
        <f t="shared" si="653"/>
        <v>0</v>
      </c>
      <c r="AZ164" s="104">
        <f t="shared" si="654"/>
        <v>0</v>
      </c>
      <c r="BA164" s="104">
        <f t="shared" si="655"/>
        <v>21306.670000000006</v>
      </c>
      <c r="BB164" s="104">
        <f t="shared" si="656"/>
        <v>0</v>
      </c>
      <c r="BC164" s="104">
        <f t="shared" si="657"/>
        <v>0</v>
      </c>
      <c r="BD164" s="104">
        <f t="shared" si="658"/>
        <v>0</v>
      </c>
      <c r="BE164" s="86">
        <f t="shared" si="659"/>
        <v>603492.90999999992</v>
      </c>
      <c r="BF164" s="90">
        <f t="shared" si="660"/>
        <v>4.2865117242597672E-2</v>
      </c>
      <c r="BG164" s="85">
        <f t="shared" si="661"/>
        <v>438.2282662367839</v>
      </c>
      <c r="BH164" s="104">
        <f t="shared" si="662"/>
        <v>0</v>
      </c>
      <c r="BI164" s="104">
        <f t="shared" si="663"/>
        <v>0</v>
      </c>
      <c r="BJ164" s="104">
        <f t="shared" si="664"/>
        <v>40842.179999999993</v>
      </c>
      <c r="BK164" s="104">
        <f t="shared" si="665"/>
        <v>670</v>
      </c>
      <c r="BL164" s="104">
        <f t="shared" si="666"/>
        <v>0</v>
      </c>
      <c r="BM164" s="104">
        <f t="shared" si="667"/>
        <v>0</v>
      </c>
      <c r="BN164" s="104">
        <f t="shared" si="668"/>
        <v>55882.680000000008</v>
      </c>
      <c r="BO164" s="87">
        <f t="shared" si="669"/>
        <v>97394.86</v>
      </c>
      <c r="BP164" s="90">
        <f t="shared" si="670"/>
        <v>6.9177980777377929E-3</v>
      </c>
      <c r="BQ164" s="85">
        <f t="shared" si="671"/>
        <v>70.723582549087951</v>
      </c>
      <c r="BR164" s="104">
        <f t="shared" si="672"/>
        <v>0</v>
      </c>
      <c r="BS164" s="104">
        <f t="shared" si="673"/>
        <v>69461.06</v>
      </c>
      <c r="BT164" s="104">
        <f t="shared" si="674"/>
        <v>0</v>
      </c>
      <c r="BU164" s="104">
        <f t="shared" si="675"/>
        <v>0</v>
      </c>
      <c r="BV164" s="87">
        <f t="shared" si="676"/>
        <v>69461.06</v>
      </c>
      <c r="BW164" s="90">
        <f t="shared" si="677"/>
        <v>4.9337058171820304E-3</v>
      </c>
      <c r="BX164" s="85">
        <f t="shared" si="678"/>
        <v>50.439366213547103</v>
      </c>
      <c r="BY164" s="104">
        <v>2174116.35</v>
      </c>
      <c r="BZ164" s="90">
        <v>0.15442393886913855</v>
      </c>
      <c r="CA164" s="85">
        <v>1578.7413950853957</v>
      </c>
      <c r="CB164" s="104">
        <v>453903.34000000008</v>
      </c>
      <c r="CC164" s="90">
        <f t="shared" si="679"/>
        <v>3.2240014030830419E-2</v>
      </c>
      <c r="CD164" s="85">
        <f t="shared" si="680"/>
        <v>329.60333159056586</v>
      </c>
      <c r="CE164" s="106">
        <f t="shared" si="681"/>
        <v>526203.5</v>
      </c>
      <c r="CF164" s="107">
        <f t="shared" si="682"/>
        <v>3.7375376491109474E-2</v>
      </c>
      <c r="CG164" s="108">
        <f t="shared" si="683"/>
        <v>382.10431915882418</v>
      </c>
    </row>
    <row r="165" spans="1:85" x14ac:dyDescent="0.2">
      <c r="A165" s="56" t="s">
        <v>320</v>
      </c>
      <c r="B165" s="101" t="s">
        <v>321</v>
      </c>
      <c r="C165" s="102">
        <f t="shared" si="607"/>
        <v>1234.45</v>
      </c>
      <c r="D165" s="102">
        <f t="shared" si="608"/>
        <v>13429835.48</v>
      </c>
      <c r="E165" s="103">
        <f t="shared" si="609"/>
        <v>7013395.8700000001</v>
      </c>
      <c r="F165" s="103">
        <f t="shared" si="610"/>
        <v>0</v>
      </c>
      <c r="G165" s="103">
        <f t="shared" si="611"/>
        <v>0</v>
      </c>
      <c r="H165" s="103">
        <f t="shared" si="684"/>
        <v>7013395.8700000001</v>
      </c>
      <c r="I165" s="90">
        <f t="shared" si="612"/>
        <v>0.52222500271462746</v>
      </c>
      <c r="J165" s="85">
        <f t="shared" si="613"/>
        <v>5681.3932277532504</v>
      </c>
      <c r="K165" s="103">
        <f t="shared" si="614"/>
        <v>0</v>
      </c>
      <c r="L165" s="103">
        <f t="shared" si="615"/>
        <v>0</v>
      </c>
      <c r="M165" s="103">
        <f t="shared" si="616"/>
        <v>0</v>
      </c>
      <c r="N165" s="103">
        <f t="shared" si="617"/>
        <v>0</v>
      </c>
      <c r="O165" s="103">
        <f t="shared" si="618"/>
        <v>0</v>
      </c>
      <c r="P165" s="103">
        <f t="shared" si="619"/>
        <v>0</v>
      </c>
      <c r="Q165" s="103"/>
      <c r="R165" s="88">
        <f t="shared" si="620"/>
        <v>0</v>
      </c>
      <c r="S165" s="89">
        <f t="shared" si="621"/>
        <v>0</v>
      </c>
      <c r="T165" s="104">
        <f t="shared" si="622"/>
        <v>1181852.3599999996</v>
      </c>
      <c r="U165" s="104">
        <f t="shared" si="623"/>
        <v>44204.89</v>
      </c>
      <c r="V165" s="104">
        <f t="shared" si="624"/>
        <v>231892.43</v>
      </c>
      <c r="W165" s="103">
        <f t="shared" si="625"/>
        <v>0</v>
      </c>
      <c r="X165" s="103">
        <f t="shared" si="626"/>
        <v>0</v>
      </c>
      <c r="Y165" s="103">
        <f t="shared" si="627"/>
        <v>0</v>
      </c>
      <c r="Z165" s="105">
        <f t="shared" si="628"/>
        <v>1457949.6799999995</v>
      </c>
      <c r="AA165" s="90">
        <f t="shared" si="629"/>
        <v>0.1085605018893351</v>
      </c>
      <c r="AB165" s="85">
        <f t="shared" si="630"/>
        <v>1181.0520312689857</v>
      </c>
      <c r="AC165" s="104">
        <f t="shared" si="631"/>
        <v>392200.03</v>
      </c>
      <c r="AD165" s="104">
        <f t="shared" si="632"/>
        <v>0</v>
      </c>
      <c r="AE165" s="104">
        <f t="shared" si="633"/>
        <v>7600.68</v>
      </c>
      <c r="AF165" s="104">
        <f t="shared" si="634"/>
        <v>0</v>
      </c>
      <c r="AG165" s="86">
        <f t="shared" si="635"/>
        <v>399800.71</v>
      </c>
      <c r="AH165" s="90">
        <f t="shared" si="636"/>
        <v>2.9769591041929874E-2</v>
      </c>
      <c r="AI165" s="86">
        <f t="shared" si="637"/>
        <v>323.8695046376929</v>
      </c>
      <c r="AJ165" s="104">
        <f t="shared" si="638"/>
        <v>0</v>
      </c>
      <c r="AK165" s="104">
        <f t="shared" si="639"/>
        <v>0</v>
      </c>
      <c r="AL165" s="86">
        <f t="shared" si="640"/>
        <v>0</v>
      </c>
      <c r="AM165" s="90">
        <f t="shared" si="641"/>
        <v>0</v>
      </c>
      <c r="AN165" s="91">
        <f t="shared" si="642"/>
        <v>0</v>
      </c>
      <c r="AO165" s="104">
        <f t="shared" si="643"/>
        <v>239594.12000000005</v>
      </c>
      <c r="AP165" s="104">
        <f t="shared" si="644"/>
        <v>70280.95</v>
      </c>
      <c r="AQ165" s="104">
        <f t="shared" si="645"/>
        <v>0</v>
      </c>
      <c r="AR165" s="104">
        <f t="shared" si="646"/>
        <v>0</v>
      </c>
      <c r="AS165" s="104">
        <f t="shared" si="647"/>
        <v>269153.40000000008</v>
      </c>
      <c r="AT165" s="104">
        <f t="shared" si="648"/>
        <v>0</v>
      </c>
      <c r="AU165" s="104">
        <f t="shared" si="649"/>
        <v>0</v>
      </c>
      <c r="AV165" s="104">
        <f t="shared" si="650"/>
        <v>12246.029999999999</v>
      </c>
      <c r="AW165" s="104">
        <f t="shared" si="651"/>
        <v>0</v>
      </c>
      <c r="AX165" s="104">
        <f t="shared" si="652"/>
        <v>0</v>
      </c>
      <c r="AY165" s="104">
        <f t="shared" si="653"/>
        <v>0</v>
      </c>
      <c r="AZ165" s="104">
        <f t="shared" si="654"/>
        <v>0</v>
      </c>
      <c r="BA165" s="104">
        <f t="shared" si="655"/>
        <v>21208.019999999997</v>
      </c>
      <c r="BB165" s="104">
        <f t="shared" si="656"/>
        <v>0</v>
      </c>
      <c r="BC165" s="104">
        <f t="shared" si="657"/>
        <v>0</v>
      </c>
      <c r="BD165" s="104">
        <f t="shared" si="658"/>
        <v>0</v>
      </c>
      <c r="BE165" s="86">
        <f t="shared" si="659"/>
        <v>612482.52000000025</v>
      </c>
      <c r="BF165" s="90">
        <f t="shared" si="660"/>
        <v>4.5606107454713232E-2</v>
      </c>
      <c r="BG165" s="85">
        <f t="shared" si="661"/>
        <v>496.15822431042182</v>
      </c>
      <c r="BH165" s="104">
        <f t="shared" si="662"/>
        <v>0</v>
      </c>
      <c r="BI165" s="104">
        <f t="shared" si="663"/>
        <v>0</v>
      </c>
      <c r="BJ165" s="104">
        <f t="shared" si="664"/>
        <v>12148.45</v>
      </c>
      <c r="BK165" s="104">
        <f t="shared" si="665"/>
        <v>0</v>
      </c>
      <c r="BL165" s="104">
        <f t="shared" si="666"/>
        <v>0</v>
      </c>
      <c r="BM165" s="104">
        <f t="shared" si="667"/>
        <v>0</v>
      </c>
      <c r="BN165" s="104">
        <f t="shared" si="668"/>
        <v>13616.32</v>
      </c>
      <c r="BO165" s="87">
        <f t="shared" si="669"/>
        <v>25764.77</v>
      </c>
      <c r="BP165" s="90">
        <f t="shared" si="670"/>
        <v>1.9184724964329942E-3</v>
      </c>
      <c r="BQ165" s="85">
        <f t="shared" si="671"/>
        <v>20.871456924136254</v>
      </c>
      <c r="BR165" s="104">
        <f t="shared" si="672"/>
        <v>0</v>
      </c>
      <c r="BS165" s="104">
        <f t="shared" si="673"/>
        <v>0</v>
      </c>
      <c r="BT165" s="104">
        <f t="shared" si="674"/>
        <v>0</v>
      </c>
      <c r="BU165" s="104">
        <f t="shared" si="675"/>
        <v>4619.82</v>
      </c>
      <c r="BV165" s="87">
        <f t="shared" si="676"/>
        <v>4619.82</v>
      </c>
      <c r="BW165" s="90">
        <f t="shared" si="677"/>
        <v>3.4399676800806199E-4</v>
      </c>
      <c r="BX165" s="85">
        <f t="shared" si="678"/>
        <v>3.7424116003078289</v>
      </c>
      <c r="BY165" s="104">
        <v>2773519.0399999996</v>
      </c>
      <c r="BZ165" s="90">
        <v>0.20651921195389056</v>
      </c>
      <c r="CA165" s="85">
        <v>2246.7649884563971</v>
      </c>
      <c r="CB165" s="104">
        <v>472838.43999999994</v>
      </c>
      <c r="CC165" s="90">
        <f t="shared" si="679"/>
        <v>3.5208059004457733E-2</v>
      </c>
      <c r="CD165" s="85">
        <f t="shared" si="680"/>
        <v>383.03571631090762</v>
      </c>
      <c r="CE165" s="106">
        <f t="shared" si="681"/>
        <v>669464.62999999989</v>
      </c>
      <c r="CF165" s="107">
        <f t="shared" si="682"/>
        <v>4.9849056676604935E-2</v>
      </c>
      <c r="CG165" s="108">
        <f t="shared" si="683"/>
        <v>542.31814168253061</v>
      </c>
    </row>
    <row r="166" spans="1:85" x14ac:dyDescent="0.2">
      <c r="A166" s="56" t="s">
        <v>322</v>
      </c>
      <c r="B166" s="101" t="s">
        <v>323</v>
      </c>
      <c r="C166" s="102">
        <f t="shared" si="607"/>
        <v>1329.2900000000002</v>
      </c>
      <c r="D166" s="102">
        <f t="shared" si="608"/>
        <v>14960668.439999999</v>
      </c>
      <c r="E166" s="103">
        <f t="shared" si="609"/>
        <v>7820510.8099999996</v>
      </c>
      <c r="F166" s="103">
        <f t="shared" si="610"/>
        <v>70310.78</v>
      </c>
      <c r="G166" s="103">
        <f t="shared" si="611"/>
        <v>0</v>
      </c>
      <c r="H166" s="103">
        <f t="shared" si="684"/>
        <v>7890821.5899999999</v>
      </c>
      <c r="I166" s="90">
        <f t="shared" si="612"/>
        <v>0.52743776935143416</v>
      </c>
      <c r="J166" s="85">
        <f t="shared" si="613"/>
        <v>5936.1174687239045</v>
      </c>
      <c r="K166" s="103">
        <f t="shared" si="614"/>
        <v>0</v>
      </c>
      <c r="L166" s="103">
        <f t="shared" si="615"/>
        <v>0</v>
      </c>
      <c r="M166" s="103">
        <f t="shared" si="616"/>
        <v>0</v>
      </c>
      <c r="N166" s="103">
        <f t="shared" si="617"/>
        <v>0</v>
      </c>
      <c r="O166" s="103">
        <f t="shared" si="618"/>
        <v>0</v>
      </c>
      <c r="P166" s="103">
        <f t="shared" si="619"/>
        <v>0</v>
      </c>
      <c r="Q166" s="103"/>
      <c r="R166" s="88">
        <f t="shared" si="620"/>
        <v>0</v>
      </c>
      <c r="S166" s="89">
        <f t="shared" si="621"/>
        <v>0</v>
      </c>
      <c r="T166" s="104">
        <f t="shared" si="622"/>
        <v>1114157.9100000001</v>
      </c>
      <c r="U166" s="104">
        <f t="shared" si="623"/>
        <v>18998.579999999998</v>
      </c>
      <c r="V166" s="104">
        <f t="shared" si="624"/>
        <v>300990.06</v>
      </c>
      <c r="W166" s="103">
        <f t="shared" si="625"/>
        <v>0</v>
      </c>
      <c r="X166" s="103">
        <f t="shared" si="626"/>
        <v>0</v>
      </c>
      <c r="Y166" s="103">
        <f t="shared" si="627"/>
        <v>0</v>
      </c>
      <c r="Z166" s="105">
        <f t="shared" si="628"/>
        <v>1434146.5500000003</v>
      </c>
      <c r="AA166" s="90">
        <f t="shared" si="629"/>
        <v>9.586112784677156E-2</v>
      </c>
      <c r="AB166" s="85">
        <f t="shared" si="630"/>
        <v>1078.8816210157302</v>
      </c>
      <c r="AC166" s="104">
        <f t="shared" si="631"/>
        <v>887352.42</v>
      </c>
      <c r="AD166" s="104">
        <f t="shared" si="632"/>
        <v>19552.610000000004</v>
      </c>
      <c r="AE166" s="104">
        <f t="shared" si="633"/>
        <v>10311.92</v>
      </c>
      <c r="AF166" s="104">
        <f t="shared" si="634"/>
        <v>0</v>
      </c>
      <c r="AG166" s="86">
        <f t="shared" si="635"/>
        <v>917216.95000000007</v>
      </c>
      <c r="AH166" s="90">
        <f t="shared" si="636"/>
        <v>6.1308554071531851E-2</v>
      </c>
      <c r="AI166" s="86">
        <f t="shared" si="637"/>
        <v>690.00515312685718</v>
      </c>
      <c r="AJ166" s="104">
        <f t="shared" si="638"/>
        <v>0</v>
      </c>
      <c r="AK166" s="104">
        <f t="shared" si="639"/>
        <v>0</v>
      </c>
      <c r="AL166" s="86">
        <f t="shared" si="640"/>
        <v>0</v>
      </c>
      <c r="AM166" s="90">
        <f t="shared" si="641"/>
        <v>0</v>
      </c>
      <c r="AN166" s="91">
        <f t="shared" si="642"/>
        <v>0</v>
      </c>
      <c r="AO166" s="104">
        <f t="shared" si="643"/>
        <v>317701.46000000002</v>
      </c>
      <c r="AP166" s="104">
        <f t="shared" si="644"/>
        <v>50034.239999999998</v>
      </c>
      <c r="AQ166" s="104">
        <f t="shared" si="645"/>
        <v>13471.77</v>
      </c>
      <c r="AR166" s="104">
        <f t="shared" si="646"/>
        <v>0</v>
      </c>
      <c r="AS166" s="104">
        <f t="shared" si="647"/>
        <v>292873.51999999996</v>
      </c>
      <c r="AT166" s="104">
        <f t="shared" si="648"/>
        <v>0</v>
      </c>
      <c r="AU166" s="104">
        <f t="shared" si="649"/>
        <v>0</v>
      </c>
      <c r="AV166" s="104">
        <f t="shared" si="650"/>
        <v>159582.25</v>
      </c>
      <c r="AW166" s="104">
        <f t="shared" si="651"/>
        <v>0</v>
      </c>
      <c r="AX166" s="104">
        <f t="shared" si="652"/>
        <v>0</v>
      </c>
      <c r="AY166" s="104">
        <f t="shared" si="653"/>
        <v>1799.29</v>
      </c>
      <c r="AZ166" s="104">
        <f t="shared" si="654"/>
        <v>10377.07</v>
      </c>
      <c r="BA166" s="104">
        <f t="shared" si="655"/>
        <v>187671.91999999998</v>
      </c>
      <c r="BB166" s="104">
        <f t="shared" si="656"/>
        <v>0</v>
      </c>
      <c r="BC166" s="104">
        <f t="shared" si="657"/>
        <v>0</v>
      </c>
      <c r="BD166" s="104">
        <f t="shared" si="658"/>
        <v>0</v>
      </c>
      <c r="BE166" s="86">
        <f t="shared" si="659"/>
        <v>1033511.52</v>
      </c>
      <c r="BF166" s="90">
        <f t="shared" si="660"/>
        <v>6.9081907947155879E-2</v>
      </c>
      <c r="BG166" s="85">
        <f t="shared" si="661"/>
        <v>777.4913826177883</v>
      </c>
      <c r="BH166" s="104">
        <f t="shared" si="662"/>
        <v>0</v>
      </c>
      <c r="BI166" s="104">
        <f t="shared" si="663"/>
        <v>0</v>
      </c>
      <c r="BJ166" s="104">
        <f t="shared" si="664"/>
        <v>11196.96</v>
      </c>
      <c r="BK166" s="104">
        <f t="shared" si="665"/>
        <v>0</v>
      </c>
      <c r="BL166" s="104">
        <f t="shared" si="666"/>
        <v>0</v>
      </c>
      <c r="BM166" s="104">
        <f t="shared" si="667"/>
        <v>0</v>
      </c>
      <c r="BN166" s="104">
        <f t="shared" si="668"/>
        <v>85110.890000000014</v>
      </c>
      <c r="BO166" s="87">
        <f t="shared" si="669"/>
        <v>96307.85</v>
      </c>
      <c r="BP166" s="90">
        <f t="shared" si="670"/>
        <v>6.4374028731566495E-3</v>
      </c>
      <c r="BQ166" s="85">
        <f t="shared" si="671"/>
        <v>72.450593926080828</v>
      </c>
      <c r="BR166" s="104">
        <f t="shared" si="672"/>
        <v>0</v>
      </c>
      <c r="BS166" s="104">
        <f t="shared" si="673"/>
        <v>0</v>
      </c>
      <c r="BT166" s="104">
        <f t="shared" si="674"/>
        <v>0</v>
      </c>
      <c r="BU166" s="104">
        <f t="shared" si="675"/>
        <v>5747.01</v>
      </c>
      <c r="BV166" s="87">
        <f t="shared" si="676"/>
        <v>5747.01</v>
      </c>
      <c r="BW166" s="90">
        <f t="shared" si="677"/>
        <v>3.8414125833003223E-4</v>
      </c>
      <c r="BX166" s="85">
        <f t="shared" si="678"/>
        <v>4.3233681138051132</v>
      </c>
      <c r="BY166" s="104">
        <v>2329776.8900000006</v>
      </c>
      <c r="BZ166" s="90">
        <v>0.15572679117538152</v>
      </c>
      <c r="CA166" s="85">
        <v>1752.6475712598458</v>
      </c>
      <c r="CB166" s="104">
        <v>517476.48000000004</v>
      </c>
      <c r="CC166" s="90">
        <f t="shared" si="679"/>
        <v>3.4589128291650055E-2</v>
      </c>
      <c r="CD166" s="85">
        <f t="shared" si="680"/>
        <v>389.28787548240035</v>
      </c>
      <c r="CE166" s="106">
        <f t="shared" si="681"/>
        <v>735663.60000000009</v>
      </c>
      <c r="CF166" s="107">
        <f t="shared" si="682"/>
        <v>4.9173177184588426E-2</v>
      </c>
      <c r="CG166" s="108">
        <f t="shared" si="683"/>
        <v>553.42596423654732</v>
      </c>
    </row>
    <row r="167" spans="1:85" s="61" customFormat="1" x14ac:dyDescent="0.2">
      <c r="A167" s="56"/>
      <c r="B167" s="110" t="s">
        <v>324</v>
      </c>
      <c r="C167" s="115"/>
      <c r="D167" s="116"/>
      <c r="E167" s="83"/>
      <c r="F167" s="83"/>
      <c r="G167" s="83"/>
      <c r="H167" s="83"/>
      <c r="I167" s="84"/>
      <c r="J167" s="85"/>
      <c r="K167" s="104">
        <f>IF(ISNA(VLOOKUP($A167,program1516,4,FALSE))=TRUE,0,VLOOKUP($A167,program1516,4,FALSE))</f>
        <v>0</v>
      </c>
      <c r="L167" s="104">
        <f>IF(ISNA(VLOOKUP($A167,program1516,5,FALSE))=TRUE,0,VLOOKUP($A167,program1516,5,FALSE))</f>
        <v>0</v>
      </c>
      <c r="M167" s="104">
        <f>IF(ISNA(VLOOKUP($A167,program1516,6,FALSE))=TRUE,0,VLOOKUP($A167,program1516,6,FALSE))</f>
        <v>0</v>
      </c>
      <c r="N167" s="104">
        <f>IF(ISNA(VLOOKUP($A167,program1516,7,FALSE))=TRUE,0,VLOOKUP($A167,program1516,7,FALSE))</f>
        <v>0</v>
      </c>
      <c r="O167" s="104">
        <f>IF(ISNA(VLOOKUP($A167,program1516,8,FALSE))=TRUE,0,VLOOKUP($A167,program1516,8,FALSE))</f>
        <v>0</v>
      </c>
      <c r="P167" s="104">
        <f>IF(ISNA(VLOOKUP($A167,program1516,9,FALSE))=TRUE,0,VLOOKUP($A167,program1516,9,FALSE))</f>
        <v>0</v>
      </c>
      <c r="Q167" s="87"/>
      <c r="R167" s="88"/>
      <c r="S167" s="89"/>
      <c r="T167" s="86"/>
      <c r="U167" s="86"/>
      <c r="V167" s="86"/>
      <c r="W167" s="86"/>
      <c r="X167" s="86"/>
      <c r="Y167" s="86"/>
      <c r="Z167" s="86"/>
      <c r="AA167" s="90"/>
      <c r="AB167" s="85"/>
      <c r="AC167" s="86"/>
      <c r="AD167" s="86"/>
      <c r="AE167" s="86"/>
      <c r="AF167" s="86"/>
      <c r="AG167" s="86"/>
      <c r="AH167" s="90"/>
      <c r="AI167" s="86"/>
      <c r="AJ167" s="86"/>
      <c r="AK167" s="86"/>
      <c r="AL167" s="86"/>
      <c r="AM167" s="90"/>
      <c r="AN167" s="91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90"/>
      <c r="BG167" s="85"/>
      <c r="BH167" s="86"/>
      <c r="BI167" s="86"/>
      <c r="BJ167" s="86"/>
      <c r="BK167" s="86"/>
      <c r="BL167" s="86"/>
      <c r="BM167" s="86"/>
      <c r="BN167" s="86"/>
      <c r="BO167" s="86"/>
      <c r="BP167" s="90"/>
      <c r="BQ167" s="85"/>
      <c r="BR167" s="86"/>
      <c r="BS167" s="86"/>
      <c r="BT167" s="86"/>
      <c r="BU167" s="86"/>
      <c r="BV167" s="86"/>
      <c r="BW167" s="90"/>
      <c r="BX167" s="85"/>
      <c r="BY167" s="86"/>
      <c r="BZ167" s="90"/>
      <c r="CA167" s="85"/>
      <c r="CB167" s="86"/>
      <c r="CC167" s="90"/>
      <c r="CD167" s="85"/>
      <c r="CE167" s="92"/>
      <c r="CF167" s="107"/>
      <c r="CG167" s="108"/>
    </row>
    <row r="168" spans="1:85" s="61" customFormat="1" ht="4.5" customHeight="1" x14ac:dyDescent="0.2">
      <c r="A168" s="17"/>
      <c r="B168" s="53"/>
      <c r="C168" s="54"/>
      <c r="D168" s="55"/>
      <c r="E168" s="94"/>
      <c r="F168" s="94"/>
      <c r="G168" s="94"/>
      <c r="H168" s="94"/>
      <c r="I168" s="95"/>
      <c r="J168" s="70"/>
      <c r="K168" s="104">
        <f>IF(ISNA(VLOOKUP($A168,program1516,4,FALSE))=TRUE,0,VLOOKUP($A168,program1516,4,FALSE))</f>
        <v>0</v>
      </c>
      <c r="L168" s="104">
        <f>IF(ISNA(VLOOKUP($A168,program1516,5,FALSE))=TRUE,0,VLOOKUP($A168,program1516,5,FALSE))</f>
        <v>0</v>
      </c>
      <c r="M168" s="104">
        <f>IF(ISNA(VLOOKUP($A168,program1516,6,FALSE))=TRUE,0,VLOOKUP($A168,program1516,6,FALSE))</f>
        <v>0</v>
      </c>
      <c r="N168" s="104">
        <f>IF(ISNA(VLOOKUP($A168,program1516,7,FALSE))=TRUE,0,VLOOKUP($A168,program1516,7,FALSE))</f>
        <v>0</v>
      </c>
      <c r="O168" s="104">
        <f>IF(ISNA(VLOOKUP($A168,program1516,8,FALSE))=TRUE,0,VLOOKUP($A168,program1516,8,FALSE))</f>
        <v>0</v>
      </c>
      <c r="P168" s="104">
        <f>IF(ISNA(VLOOKUP($A168,program1516,9,FALSE))=TRUE,0,VLOOKUP($A168,program1516,9,FALSE))</f>
        <v>0</v>
      </c>
      <c r="Q168" s="87"/>
      <c r="R168" s="73"/>
      <c r="S168" s="74"/>
      <c r="T168" s="97"/>
      <c r="U168" s="97"/>
      <c r="V168" s="97"/>
      <c r="W168" s="97"/>
      <c r="X168" s="97"/>
      <c r="Y168" s="97"/>
      <c r="Z168" s="97"/>
      <c r="AA168" s="98"/>
      <c r="AB168" s="99"/>
      <c r="AC168" s="97"/>
      <c r="AD168" s="97"/>
      <c r="AE168" s="97"/>
      <c r="AF168" s="97"/>
      <c r="AG168" s="97"/>
      <c r="AH168" s="98"/>
      <c r="AI168" s="97"/>
      <c r="AJ168" s="97"/>
      <c r="AK168" s="97"/>
      <c r="AL168" s="97"/>
      <c r="AM168" s="98"/>
      <c r="AN168" s="100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8"/>
      <c r="BG168" s="99"/>
      <c r="BH168" s="97"/>
      <c r="BI168" s="97"/>
      <c r="BJ168" s="97"/>
      <c r="BK168" s="97"/>
      <c r="BL168" s="97"/>
      <c r="BM168" s="97"/>
      <c r="BN168" s="97"/>
      <c r="BO168" s="97"/>
      <c r="BP168" s="98"/>
      <c r="BQ168" s="99"/>
      <c r="BR168" s="97"/>
      <c r="BS168" s="97"/>
      <c r="BT168" s="97"/>
      <c r="BU168" s="97"/>
      <c r="BV168" s="97"/>
      <c r="BW168" s="98"/>
      <c r="BX168" s="99"/>
      <c r="BY168" s="97"/>
      <c r="BZ168" s="98"/>
      <c r="CA168" s="99"/>
      <c r="CB168" s="97"/>
      <c r="CC168" s="98"/>
      <c r="CD168" s="99"/>
      <c r="CE168" s="92"/>
    </row>
    <row r="169" spans="1:85" x14ac:dyDescent="0.2">
      <c r="A169" s="56" t="s">
        <v>325</v>
      </c>
      <c r="B169" s="101" t="s">
        <v>326</v>
      </c>
      <c r="C169" s="102">
        <f t="shared" ref="C169:C177" si="685">VLOOKUP($A169,enroll1516,3,FALSE)</f>
        <v>1253.4599999999998</v>
      </c>
      <c r="D169" s="102">
        <f t="shared" ref="D169:D177" si="686">VLOOKUP($A169,enroll1516,4,FALSE)</f>
        <v>14672845.609999999</v>
      </c>
      <c r="E169" s="103">
        <f t="shared" ref="E169:E177" si="687">IF(ISNA(VLOOKUP($A169,program1516,2,FALSE))=TRUE,0,VLOOKUP($A169,program1516,2,FALSE))</f>
        <v>8140499.3399999989</v>
      </c>
      <c r="F169" s="103">
        <f t="shared" ref="F169:F177" si="688">IF(ISNA(VLOOKUP($A169,program1516,3,FALSE))=TRUE,0,VLOOKUP($A169,program1516,3,FALSE))</f>
        <v>0</v>
      </c>
      <c r="G169" s="103">
        <f t="shared" ref="G169:G177" si="689">IF(ISNA(VLOOKUP($A169,program1516,4,FALSE))=TRUE,0,VLOOKUP($A169,program1516,4,FALSE))</f>
        <v>0</v>
      </c>
      <c r="H169" s="103">
        <f>SUM(E169:G169)</f>
        <v>8140499.3399999989</v>
      </c>
      <c r="I169" s="90">
        <f t="shared" ref="I169:I177" si="690">H169/D169</f>
        <v>0.55480031320250489</v>
      </c>
      <c r="J169" s="85">
        <f t="shared" ref="J169:J177" si="691">H169/C169</f>
        <v>6494.4229093868171</v>
      </c>
      <c r="K169" s="103">
        <f t="shared" ref="K169:K177" si="692">IF(ISNA(VLOOKUP($A169,program1516,5,FALSE))=TRUE,0,VLOOKUP($A169,program1516,5,FALSE))</f>
        <v>0</v>
      </c>
      <c r="L169" s="103">
        <f t="shared" ref="L169:L177" si="693">IF(ISNA(VLOOKUP($A169,program1516,6,FALSE))=TRUE,0,VLOOKUP($A169,program1516,6,FALSE))</f>
        <v>0</v>
      </c>
      <c r="M169" s="103">
        <f t="shared" ref="M169:M177" si="694">IF(ISNA(VLOOKUP($A169,program1516,7,FALSE))=TRUE,0,VLOOKUP($A169,program1516,7,FALSE))</f>
        <v>0</v>
      </c>
      <c r="N169" s="103">
        <f t="shared" ref="N169:N177" si="695">IF(ISNA(VLOOKUP($A169,program1516,8,FALSE))=TRUE,0,VLOOKUP($A169,program1516,8,FALSE))</f>
        <v>0</v>
      </c>
      <c r="O169" s="104">
        <f t="shared" ref="O169:O177" si="696">IF(ISNA(VLOOKUP($A169,program1516,9,FALSE))=TRUE,0,VLOOKUP($A169,program1516,9,FALSE))</f>
        <v>0</v>
      </c>
      <c r="P169" s="104">
        <f t="shared" ref="P169:P177" si="697">IF(ISNA(VLOOKUP($A169,program1516,10,FALSE))=TRUE,0,VLOOKUP($A169,program1516,10,FALSE))</f>
        <v>0</v>
      </c>
      <c r="Q169" s="87">
        <f t="shared" ref="Q169:Q171" si="698">SUM(K169:P169)</f>
        <v>0</v>
      </c>
      <c r="R169" s="88">
        <f t="shared" ref="R169:R178" si="699">Q169/D169</f>
        <v>0</v>
      </c>
      <c r="S169" s="89">
        <f t="shared" ref="S169:S178" si="700">Q169/C169</f>
        <v>0</v>
      </c>
      <c r="T169" s="104">
        <f t="shared" ref="T169:T177" si="701">VLOOKUP($A169,program1516,11,FALSE)</f>
        <v>1429517.27</v>
      </c>
      <c r="U169" s="104">
        <f t="shared" ref="U169:U177" si="702">VLOOKUP($A169,program1516,12,FALSE)</f>
        <v>73162.66</v>
      </c>
      <c r="V169" s="103">
        <f t="shared" ref="V169:V177" si="703">VLOOKUP($A169,program1516,13,FALSE)</f>
        <v>0</v>
      </c>
      <c r="W169" s="103">
        <f t="shared" ref="W169:W177" si="704">VLOOKUP($A169,program1516,14,FALSE)</f>
        <v>0</v>
      </c>
      <c r="X169" s="103">
        <f t="shared" ref="X169:X177" si="705">VLOOKUP($A169,program1516,15,FALSE)</f>
        <v>0</v>
      </c>
      <c r="Y169" s="103">
        <f t="shared" ref="Y169:Y177" si="706">VLOOKUP($A169,program1516,16,FALSE)</f>
        <v>0</v>
      </c>
      <c r="Z169" s="105">
        <f t="shared" ref="Z169:Z177" si="707">SUM(T169:Y169)</f>
        <v>1502679.93</v>
      </c>
      <c r="AA169" s="90">
        <f t="shared" ref="AA169:AA178" si="708">Z169/D169</f>
        <v>0.10241230433010738</v>
      </c>
      <c r="AB169" s="85">
        <f t="shared" ref="AB169:AB178" si="709">Z169/C169</f>
        <v>1198.8255947537218</v>
      </c>
      <c r="AC169" s="104">
        <f t="shared" ref="AC169:AC177" si="710">VLOOKUP($A169,program1516,17,FALSE)</f>
        <v>512690.79</v>
      </c>
      <c r="AD169" s="104">
        <f t="shared" ref="AD169:AD177" si="711">VLOOKUP($A169,program1516,18,FALSE)</f>
        <v>0</v>
      </c>
      <c r="AE169" s="104">
        <f t="shared" ref="AE169:AE177" si="712">VLOOKUP($A169,program1516,19,FALSE)</f>
        <v>0</v>
      </c>
      <c r="AF169" s="104">
        <f t="shared" ref="AF169:AF177" si="713">VLOOKUP($A169,program1516,20,FALSE)</f>
        <v>0</v>
      </c>
      <c r="AG169" s="86">
        <f t="shared" ref="AG169:AG177" si="714">SUM(AC169:AF169)</f>
        <v>512690.79</v>
      </c>
      <c r="AH169" s="90">
        <f t="shared" ref="AH169:AH178" si="715">AG169/D169</f>
        <v>3.4941469679922572E-2</v>
      </c>
      <c r="AI169" s="86">
        <f t="shared" ref="AI169:AI178" si="716">AG169/C169</f>
        <v>409.02046335742671</v>
      </c>
      <c r="AJ169" s="104">
        <f t="shared" ref="AJ169:AJ177" si="717">VLOOKUP($A169,program1516,21,FALSE)</f>
        <v>0</v>
      </c>
      <c r="AK169" s="104">
        <f t="shared" ref="AK169:AK177" si="718">VLOOKUP($A169,program1516,22,FALSE)</f>
        <v>0</v>
      </c>
      <c r="AL169" s="86">
        <f t="shared" ref="AL169:AL177" si="719">SUM(AJ169:AK169)</f>
        <v>0</v>
      </c>
      <c r="AM169" s="90">
        <f t="shared" ref="AM169:AM178" si="720">AL169/D169</f>
        <v>0</v>
      </c>
      <c r="AN169" s="91">
        <f t="shared" ref="AN169:AN178" si="721">AL169/C169</f>
        <v>0</v>
      </c>
      <c r="AO169" s="104">
        <f t="shared" ref="AO169:AO177" si="722">VLOOKUP($A169,program1516,23,FALSE)</f>
        <v>211748.34000000003</v>
      </c>
      <c r="AP169" s="104">
        <f t="shared" ref="AP169:AP177" si="723">VLOOKUP($A169,program1516,24,FALSE)</f>
        <v>406653.06000000011</v>
      </c>
      <c r="AQ169" s="104">
        <f t="shared" ref="AQ169:AQ177" si="724">VLOOKUP($A169,program1516,25,FALSE)</f>
        <v>16816.149999999998</v>
      </c>
      <c r="AR169" s="104">
        <f t="shared" ref="AR169:AR177" si="725">VLOOKUP($A169,program1516,26,FALSE)</f>
        <v>0</v>
      </c>
      <c r="AS169" s="104">
        <f t="shared" ref="AS169:AS177" si="726">VLOOKUP($A169,program1516,27,FALSE)</f>
        <v>285125.31</v>
      </c>
      <c r="AT169" s="104">
        <f t="shared" ref="AT169:AT177" si="727">VLOOKUP($A169,program1516,28,FALSE)</f>
        <v>0</v>
      </c>
      <c r="AU169" s="104">
        <f t="shared" ref="AU169:AU177" si="728">VLOOKUP($A169,program1516,29,FALSE)</f>
        <v>0</v>
      </c>
      <c r="AV169" s="104">
        <f t="shared" ref="AV169:AV177" si="729">VLOOKUP($A169,program1516,30,FALSE)</f>
        <v>175807.16999999998</v>
      </c>
      <c r="AW169" s="104">
        <f t="shared" ref="AW169:AW177" si="730">VLOOKUP($A169,program1516,31,FALSE)</f>
        <v>0</v>
      </c>
      <c r="AX169" s="104">
        <f t="shared" ref="AX169:AX177" si="731">VLOOKUP($A169,program1516,32,FALSE)</f>
        <v>0</v>
      </c>
      <c r="AY169" s="104">
        <f t="shared" ref="AY169:AY177" si="732">VLOOKUP($A169,program1516,33,FALSE)</f>
        <v>0</v>
      </c>
      <c r="AZ169" s="104">
        <f t="shared" ref="AZ169:AZ177" si="733">VLOOKUP($A169,program1516,34,FALSE)</f>
        <v>14657.529999999999</v>
      </c>
      <c r="BA169" s="104">
        <f t="shared" ref="BA169:BA177" si="734">VLOOKUP($A169,program1516,35,FALSE)</f>
        <v>184215.34999999998</v>
      </c>
      <c r="BB169" s="104">
        <f t="shared" ref="BB169:BB177" si="735">VLOOKUP($A169,program1516,36,FALSE)</f>
        <v>0</v>
      </c>
      <c r="BC169" s="104">
        <f t="shared" ref="BC169:BC177" si="736">VLOOKUP($A169,program1516,37,FALSE)</f>
        <v>0</v>
      </c>
      <c r="BD169" s="104">
        <f t="shared" ref="BD169:BD177" si="737">VLOOKUP($A169,program1516,38,FALSE)</f>
        <v>36974.04</v>
      </c>
      <c r="BE169" s="86">
        <f t="shared" ref="BE169:BE177" si="738">SUM(AO169:BD169)</f>
        <v>1331996.9500000002</v>
      </c>
      <c r="BF169" s="90">
        <f t="shared" ref="BF169:BF178" si="739">BE169/D169</f>
        <v>9.0779729127130115E-2</v>
      </c>
      <c r="BG169" s="85">
        <f t="shared" ref="BG169:BG178" si="740">BE169/C169</f>
        <v>1062.6561278381444</v>
      </c>
      <c r="BH169" s="104">
        <f t="shared" ref="BH169:BH177" si="741">VLOOKUP($A169,program1516,39,FALSE)</f>
        <v>0</v>
      </c>
      <c r="BI169" s="104">
        <f t="shared" ref="BI169:BI177" si="742">VLOOKUP($A169,program1516,40,FALSE)</f>
        <v>0</v>
      </c>
      <c r="BJ169" s="104">
        <f t="shared" ref="BJ169:BJ177" si="743">VLOOKUP($A169,program1516,41,FALSE)</f>
        <v>12173.58</v>
      </c>
      <c r="BK169" s="104">
        <f t="shared" ref="BK169:BK177" si="744">VLOOKUP($A169,program1516,42,FALSE)</f>
        <v>0</v>
      </c>
      <c r="BL169" s="104">
        <f t="shared" ref="BL169:BL177" si="745">VLOOKUP($A169,program1516,43,FALSE)</f>
        <v>0</v>
      </c>
      <c r="BM169" s="104">
        <f t="shared" ref="BM169:BM177" si="746">VLOOKUP($A169,program1516,44,FALSE)</f>
        <v>0</v>
      </c>
      <c r="BN169" s="104">
        <f t="shared" ref="BN169:BN177" si="747">VLOOKUP($A169,program1516,45,FALSE)</f>
        <v>112987.53</v>
      </c>
      <c r="BO169" s="87">
        <f t="shared" ref="BO169:BO177" si="748">SUM(BH169:BN169)</f>
        <v>125161.11</v>
      </c>
      <c r="BP169" s="90">
        <f t="shared" ref="BP169:BP178" si="749">BO169/D169</f>
        <v>8.5301183783123031E-3</v>
      </c>
      <c r="BQ169" s="85">
        <f t="shared" ref="BQ169:BQ178" si="750">BO169/C169</f>
        <v>99.852496290268547</v>
      </c>
      <c r="BR169" s="104">
        <f t="shared" ref="BR169:BR177" si="751">VLOOKUP($A169,program1516,46,FALSE)</f>
        <v>0</v>
      </c>
      <c r="BS169" s="104">
        <f t="shared" ref="BS169:BS177" si="752">VLOOKUP($A169,program1516,47,FALSE)</f>
        <v>0</v>
      </c>
      <c r="BT169" s="104">
        <f t="shared" ref="BT169:BT177" si="753">VLOOKUP($A169,program1516,48,FALSE)</f>
        <v>33107.050000000003</v>
      </c>
      <c r="BU169" s="104">
        <f t="shared" ref="BU169:BU177" si="754">VLOOKUP($A169,program1516,49,FALSE)</f>
        <v>45544.68</v>
      </c>
      <c r="BV169" s="87">
        <f t="shared" ref="BV169:BV177" si="755">SUM(BR169:BU169)</f>
        <v>78651.73000000001</v>
      </c>
      <c r="BW169" s="90">
        <f t="shared" ref="BW169:BW178" si="756">BV169/D169</f>
        <v>5.3603596800879862E-3</v>
      </c>
      <c r="BX169" s="85">
        <f t="shared" ref="BX169:BX178" si="757">BV169/C169</f>
        <v>62.74769837090934</v>
      </c>
      <c r="BY169" s="104">
        <v>2064218.9799999997</v>
      </c>
      <c r="BZ169" s="90">
        <v>0.14068293464446804</v>
      </c>
      <c r="CA169" s="85">
        <v>1646.8167951111325</v>
      </c>
      <c r="CB169" s="104">
        <v>380416.00000000006</v>
      </c>
      <c r="CC169" s="90">
        <f t="shared" ref="CC169:CC178" si="758">CB169/D169</f>
        <v>2.5926531915577082E-2</v>
      </c>
      <c r="CD169" s="85">
        <f t="shared" ref="CD169:CD178" si="759">CB169/C169</f>
        <v>303.49273211749886</v>
      </c>
      <c r="CE169" s="106">
        <f t="shared" ref="CE169:CE177" si="760">VLOOKUP($A169,program1516,52,FALSE)</f>
        <v>536530.77999999991</v>
      </c>
      <c r="CF169" s="107">
        <f t="shared" ref="CF169:CF178" si="761">CE169/D169</f>
        <v>3.6566239041889569E-2</v>
      </c>
      <c r="CG169" s="108">
        <f t="shared" ref="CG169:CG178" si="762">CE169/C169</f>
        <v>428.03980980645571</v>
      </c>
    </row>
    <row r="170" spans="1:85" x14ac:dyDescent="0.2">
      <c r="A170" s="56" t="s">
        <v>327</v>
      </c>
      <c r="B170" s="101" t="s">
        <v>328</v>
      </c>
      <c r="C170" s="102">
        <f t="shared" si="685"/>
        <v>1171.7600000000002</v>
      </c>
      <c r="D170" s="102">
        <f t="shared" si="686"/>
        <v>13513595.85</v>
      </c>
      <c r="E170" s="103">
        <f t="shared" si="687"/>
        <v>6686932.1900000013</v>
      </c>
      <c r="F170" s="103">
        <f t="shared" si="688"/>
        <v>0</v>
      </c>
      <c r="G170" s="103">
        <f t="shared" si="689"/>
        <v>0</v>
      </c>
      <c r="H170" s="103">
        <f t="shared" ref="H170:H177" si="763">SUM(E170:G170)</f>
        <v>6686932.1900000013</v>
      </c>
      <c r="I170" s="90">
        <f t="shared" si="690"/>
        <v>0.49482996711049348</v>
      </c>
      <c r="J170" s="85">
        <f t="shared" si="691"/>
        <v>5706.7421570970164</v>
      </c>
      <c r="K170" s="103">
        <f t="shared" si="692"/>
        <v>0</v>
      </c>
      <c r="L170" s="103">
        <f t="shared" si="693"/>
        <v>0</v>
      </c>
      <c r="M170" s="103">
        <f t="shared" si="694"/>
        <v>0</v>
      </c>
      <c r="N170" s="103">
        <f t="shared" si="695"/>
        <v>0</v>
      </c>
      <c r="O170" s="104">
        <f t="shared" si="696"/>
        <v>0</v>
      </c>
      <c r="P170" s="104">
        <f t="shared" si="697"/>
        <v>0</v>
      </c>
      <c r="Q170" s="87">
        <f t="shared" si="698"/>
        <v>0</v>
      </c>
      <c r="R170" s="88">
        <f t="shared" si="699"/>
        <v>0</v>
      </c>
      <c r="S170" s="89">
        <f t="shared" si="700"/>
        <v>0</v>
      </c>
      <c r="T170" s="104">
        <f t="shared" si="701"/>
        <v>1012912.6799999998</v>
      </c>
      <c r="U170" s="104">
        <f t="shared" si="702"/>
        <v>60508.35</v>
      </c>
      <c r="V170" s="104">
        <f t="shared" si="703"/>
        <v>253195.45</v>
      </c>
      <c r="W170" s="103">
        <f t="shared" si="704"/>
        <v>0</v>
      </c>
      <c r="X170" s="103">
        <f t="shared" si="705"/>
        <v>0</v>
      </c>
      <c r="Y170" s="103">
        <f t="shared" si="706"/>
        <v>0</v>
      </c>
      <c r="Z170" s="105">
        <f t="shared" si="707"/>
        <v>1326616.4799999997</v>
      </c>
      <c r="AA170" s="90">
        <f t="shared" si="708"/>
        <v>9.8169021385969585E-2</v>
      </c>
      <c r="AB170" s="85">
        <f t="shared" si="709"/>
        <v>1132.1571652898201</v>
      </c>
      <c r="AC170" s="104">
        <f t="shared" si="710"/>
        <v>366729.64999999997</v>
      </c>
      <c r="AD170" s="104">
        <f t="shared" si="711"/>
        <v>17840.260000000002</v>
      </c>
      <c r="AE170" s="104">
        <f t="shared" si="712"/>
        <v>11013.82</v>
      </c>
      <c r="AF170" s="104">
        <f t="shared" si="713"/>
        <v>0</v>
      </c>
      <c r="AG170" s="86">
        <f t="shared" si="714"/>
        <v>395583.73</v>
      </c>
      <c r="AH170" s="90">
        <f t="shared" si="715"/>
        <v>2.9273017662430685E-2</v>
      </c>
      <c r="AI170" s="86">
        <f t="shared" si="716"/>
        <v>337.59791254181738</v>
      </c>
      <c r="AJ170" s="104">
        <f t="shared" si="717"/>
        <v>0</v>
      </c>
      <c r="AK170" s="104">
        <f t="shared" si="718"/>
        <v>0</v>
      </c>
      <c r="AL170" s="86">
        <f t="shared" si="719"/>
        <v>0</v>
      </c>
      <c r="AM170" s="90">
        <f t="shared" si="720"/>
        <v>0</v>
      </c>
      <c r="AN170" s="91">
        <f t="shared" si="721"/>
        <v>0</v>
      </c>
      <c r="AO170" s="104">
        <f t="shared" si="722"/>
        <v>410998.98</v>
      </c>
      <c r="AP170" s="104">
        <f t="shared" si="723"/>
        <v>51351.689999999988</v>
      </c>
      <c r="AQ170" s="104">
        <f t="shared" si="724"/>
        <v>112362.72999999998</v>
      </c>
      <c r="AR170" s="104">
        <f t="shared" si="725"/>
        <v>0</v>
      </c>
      <c r="AS170" s="104">
        <f t="shared" si="726"/>
        <v>421804.38</v>
      </c>
      <c r="AT170" s="104">
        <f t="shared" si="727"/>
        <v>0</v>
      </c>
      <c r="AU170" s="104">
        <f t="shared" si="728"/>
        <v>0</v>
      </c>
      <c r="AV170" s="104">
        <f t="shared" si="729"/>
        <v>126270.09999999999</v>
      </c>
      <c r="AW170" s="104">
        <f t="shared" si="730"/>
        <v>0</v>
      </c>
      <c r="AX170" s="104">
        <f t="shared" si="731"/>
        <v>0</v>
      </c>
      <c r="AY170" s="104">
        <f t="shared" si="732"/>
        <v>0</v>
      </c>
      <c r="AZ170" s="104">
        <f t="shared" si="733"/>
        <v>51823.22</v>
      </c>
      <c r="BA170" s="104">
        <f t="shared" si="734"/>
        <v>302885.26</v>
      </c>
      <c r="BB170" s="104">
        <f t="shared" si="735"/>
        <v>0</v>
      </c>
      <c r="BC170" s="104">
        <f t="shared" si="736"/>
        <v>0</v>
      </c>
      <c r="BD170" s="104">
        <f t="shared" si="737"/>
        <v>0</v>
      </c>
      <c r="BE170" s="86">
        <f t="shared" si="738"/>
        <v>1477496.3599999999</v>
      </c>
      <c r="BF170" s="90">
        <f t="shared" si="739"/>
        <v>0.10933406447847853</v>
      </c>
      <c r="BG170" s="85">
        <f t="shared" si="740"/>
        <v>1260.9206322113739</v>
      </c>
      <c r="BH170" s="104">
        <f t="shared" si="741"/>
        <v>0</v>
      </c>
      <c r="BI170" s="104">
        <f t="shared" si="742"/>
        <v>0</v>
      </c>
      <c r="BJ170" s="104">
        <f t="shared" si="743"/>
        <v>1705.3200000000002</v>
      </c>
      <c r="BK170" s="104">
        <f t="shared" si="744"/>
        <v>0</v>
      </c>
      <c r="BL170" s="104">
        <f t="shared" si="745"/>
        <v>0</v>
      </c>
      <c r="BM170" s="104">
        <f t="shared" si="746"/>
        <v>0</v>
      </c>
      <c r="BN170" s="104">
        <f t="shared" si="747"/>
        <v>3986.75</v>
      </c>
      <c r="BO170" s="87">
        <f t="shared" si="748"/>
        <v>5692.07</v>
      </c>
      <c r="BP170" s="90">
        <f t="shared" si="749"/>
        <v>4.2121061360585237E-4</v>
      </c>
      <c r="BQ170" s="85">
        <f t="shared" si="750"/>
        <v>4.8577097699187535</v>
      </c>
      <c r="BR170" s="104">
        <f t="shared" si="751"/>
        <v>0</v>
      </c>
      <c r="BS170" s="104">
        <f t="shared" si="752"/>
        <v>0</v>
      </c>
      <c r="BT170" s="104">
        <f t="shared" si="753"/>
        <v>0</v>
      </c>
      <c r="BU170" s="104">
        <f t="shared" si="754"/>
        <v>0</v>
      </c>
      <c r="BV170" s="87">
        <f t="shared" si="755"/>
        <v>0</v>
      </c>
      <c r="BW170" s="90">
        <f t="shared" si="756"/>
        <v>0</v>
      </c>
      <c r="BX170" s="85">
        <f t="shared" si="757"/>
        <v>0</v>
      </c>
      <c r="BY170" s="104">
        <v>2428645.73</v>
      </c>
      <c r="BZ170" s="90">
        <v>0.17971868901199972</v>
      </c>
      <c r="CA170" s="85">
        <v>2072.6477520994058</v>
      </c>
      <c r="CB170" s="104">
        <v>641890.76</v>
      </c>
      <c r="CC170" s="90">
        <f t="shared" si="758"/>
        <v>4.7499626829523689E-2</v>
      </c>
      <c r="CD170" s="85">
        <f t="shared" si="759"/>
        <v>547.80053935959575</v>
      </c>
      <c r="CE170" s="106">
        <f t="shared" si="760"/>
        <v>550738.5299999998</v>
      </c>
      <c r="CF170" s="107">
        <f t="shared" si="761"/>
        <v>4.0754402907498509E-2</v>
      </c>
      <c r="CG170" s="108">
        <f t="shared" si="762"/>
        <v>470.00966921553874</v>
      </c>
    </row>
    <row r="171" spans="1:85" x14ac:dyDescent="0.2">
      <c r="A171" s="56" t="s">
        <v>329</v>
      </c>
      <c r="B171" s="101" t="s">
        <v>330</v>
      </c>
      <c r="C171" s="102">
        <f t="shared" si="685"/>
        <v>1197.94</v>
      </c>
      <c r="D171" s="102">
        <f t="shared" si="686"/>
        <v>13668946.710000001</v>
      </c>
      <c r="E171" s="103">
        <f t="shared" si="687"/>
        <v>7173691.1799999997</v>
      </c>
      <c r="F171" s="103">
        <f t="shared" si="688"/>
        <v>0</v>
      </c>
      <c r="G171" s="103">
        <f t="shared" si="689"/>
        <v>36287.040000000001</v>
      </c>
      <c r="H171" s="103">
        <f t="shared" si="763"/>
        <v>7209978.2199999997</v>
      </c>
      <c r="I171" s="90">
        <f t="shared" si="690"/>
        <v>0.52747138261394244</v>
      </c>
      <c r="J171" s="85">
        <f t="shared" si="691"/>
        <v>6018.6471943503011</v>
      </c>
      <c r="K171" s="103">
        <f t="shared" si="692"/>
        <v>0</v>
      </c>
      <c r="L171" s="103">
        <f t="shared" si="693"/>
        <v>0</v>
      </c>
      <c r="M171" s="103">
        <f t="shared" si="694"/>
        <v>0</v>
      </c>
      <c r="N171" s="103">
        <f t="shared" si="695"/>
        <v>0</v>
      </c>
      <c r="O171" s="104">
        <f t="shared" si="696"/>
        <v>0</v>
      </c>
      <c r="P171" s="104">
        <f t="shared" si="697"/>
        <v>0</v>
      </c>
      <c r="Q171" s="87">
        <f t="shared" si="698"/>
        <v>0</v>
      </c>
      <c r="R171" s="88">
        <f t="shared" si="699"/>
        <v>0</v>
      </c>
      <c r="S171" s="89">
        <f t="shared" si="700"/>
        <v>0</v>
      </c>
      <c r="T171" s="104">
        <f t="shared" si="701"/>
        <v>1179364.26</v>
      </c>
      <c r="U171" s="104">
        <f t="shared" si="702"/>
        <v>30415.65</v>
      </c>
      <c r="V171" s="104">
        <f t="shared" si="703"/>
        <v>291503</v>
      </c>
      <c r="W171" s="103">
        <f t="shared" si="704"/>
        <v>0</v>
      </c>
      <c r="X171" s="103">
        <f t="shared" si="705"/>
        <v>0</v>
      </c>
      <c r="Y171" s="103">
        <f t="shared" si="706"/>
        <v>0</v>
      </c>
      <c r="Z171" s="105">
        <f t="shared" si="707"/>
        <v>1501282.91</v>
      </c>
      <c r="AA171" s="90">
        <f t="shared" si="708"/>
        <v>0.10983164554308221</v>
      </c>
      <c r="AB171" s="85">
        <f t="shared" si="709"/>
        <v>1253.2204534450807</v>
      </c>
      <c r="AC171" s="104">
        <f t="shared" si="710"/>
        <v>437720.26</v>
      </c>
      <c r="AD171" s="104">
        <f t="shared" si="711"/>
        <v>148609.72</v>
      </c>
      <c r="AE171" s="104">
        <f t="shared" si="712"/>
        <v>8583</v>
      </c>
      <c r="AF171" s="104">
        <f t="shared" si="713"/>
        <v>0</v>
      </c>
      <c r="AG171" s="86">
        <f t="shared" si="714"/>
        <v>594912.98</v>
      </c>
      <c r="AH171" s="90">
        <f t="shared" si="715"/>
        <v>4.3522957007709334E-2</v>
      </c>
      <c r="AI171" s="86">
        <f t="shared" si="716"/>
        <v>496.61333622718996</v>
      </c>
      <c r="AJ171" s="104">
        <f t="shared" si="717"/>
        <v>0</v>
      </c>
      <c r="AK171" s="104">
        <f t="shared" si="718"/>
        <v>0</v>
      </c>
      <c r="AL171" s="86">
        <f t="shared" si="719"/>
        <v>0</v>
      </c>
      <c r="AM171" s="90">
        <f t="shared" si="720"/>
        <v>0</v>
      </c>
      <c r="AN171" s="91">
        <f t="shared" si="721"/>
        <v>0</v>
      </c>
      <c r="AO171" s="104">
        <f t="shared" si="722"/>
        <v>201555.11000000002</v>
      </c>
      <c r="AP171" s="104">
        <f t="shared" si="723"/>
        <v>42130</v>
      </c>
      <c r="AQ171" s="104">
        <f t="shared" si="724"/>
        <v>0</v>
      </c>
      <c r="AR171" s="104">
        <f t="shared" si="725"/>
        <v>0</v>
      </c>
      <c r="AS171" s="104">
        <f t="shared" si="726"/>
        <v>233174.74999999997</v>
      </c>
      <c r="AT171" s="104">
        <f t="shared" si="727"/>
        <v>0</v>
      </c>
      <c r="AU171" s="104">
        <f t="shared" si="728"/>
        <v>0</v>
      </c>
      <c r="AV171" s="104">
        <f t="shared" si="729"/>
        <v>45159.959999999992</v>
      </c>
      <c r="AW171" s="104">
        <f t="shared" si="730"/>
        <v>0</v>
      </c>
      <c r="AX171" s="104">
        <f t="shared" si="731"/>
        <v>0</v>
      </c>
      <c r="AY171" s="104">
        <f t="shared" si="732"/>
        <v>0</v>
      </c>
      <c r="AZ171" s="104">
        <f t="shared" si="733"/>
        <v>1692.5100000000002</v>
      </c>
      <c r="BA171" s="104">
        <f t="shared" si="734"/>
        <v>9007.75</v>
      </c>
      <c r="BB171" s="104">
        <f t="shared" si="735"/>
        <v>0</v>
      </c>
      <c r="BC171" s="104">
        <f t="shared" si="736"/>
        <v>0</v>
      </c>
      <c r="BD171" s="104">
        <f t="shared" si="737"/>
        <v>0</v>
      </c>
      <c r="BE171" s="86">
        <f t="shared" si="738"/>
        <v>532720.07999999996</v>
      </c>
      <c r="BF171" s="90">
        <f t="shared" si="739"/>
        <v>3.8973016085450812E-2</v>
      </c>
      <c r="BG171" s="85">
        <f t="shared" si="740"/>
        <v>444.69679616675285</v>
      </c>
      <c r="BH171" s="104">
        <f t="shared" si="741"/>
        <v>0</v>
      </c>
      <c r="BI171" s="104">
        <f t="shared" si="742"/>
        <v>0</v>
      </c>
      <c r="BJ171" s="104">
        <f t="shared" si="743"/>
        <v>4836.75</v>
      </c>
      <c r="BK171" s="104">
        <f t="shared" si="744"/>
        <v>0</v>
      </c>
      <c r="BL171" s="104">
        <f t="shared" si="745"/>
        <v>0</v>
      </c>
      <c r="BM171" s="104">
        <f t="shared" si="746"/>
        <v>0</v>
      </c>
      <c r="BN171" s="104">
        <f t="shared" si="747"/>
        <v>1004</v>
      </c>
      <c r="BO171" s="87">
        <f t="shared" si="748"/>
        <v>5840.75</v>
      </c>
      <c r="BP171" s="90">
        <f t="shared" si="749"/>
        <v>4.2730066360760575E-4</v>
      </c>
      <c r="BQ171" s="85">
        <f t="shared" si="750"/>
        <v>4.8756615523315023</v>
      </c>
      <c r="BR171" s="104">
        <f t="shared" si="751"/>
        <v>0</v>
      </c>
      <c r="BS171" s="104">
        <f t="shared" si="752"/>
        <v>0</v>
      </c>
      <c r="BT171" s="104">
        <f t="shared" si="753"/>
        <v>0</v>
      </c>
      <c r="BU171" s="104">
        <f t="shared" si="754"/>
        <v>20190.689999999999</v>
      </c>
      <c r="BV171" s="87">
        <f t="shared" si="755"/>
        <v>20190.689999999999</v>
      </c>
      <c r="BW171" s="90">
        <f t="shared" si="756"/>
        <v>1.4771211292548816E-3</v>
      </c>
      <c r="BX171" s="85">
        <f t="shared" si="757"/>
        <v>16.854508573050403</v>
      </c>
      <c r="BY171" s="104">
        <v>2298240.7600000002</v>
      </c>
      <c r="BZ171" s="90">
        <v>0.16813590752524049</v>
      </c>
      <c r="CA171" s="85">
        <v>1918.4940481159324</v>
      </c>
      <c r="CB171" s="104">
        <v>623518.65999999992</v>
      </c>
      <c r="CC171" s="90">
        <f t="shared" si="758"/>
        <v>4.5615706405808344E-2</v>
      </c>
      <c r="CD171" s="85">
        <f t="shared" si="759"/>
        <v>520.49239527856139</v>
      </c>
      <c r="CE171" s="106">
        <f t="shared" si="760"/>
        <v>882261.66</v>
      </c>
      <c r="CF171" s="107">
        <f t="shared" si="761"/>
        <v>6.4544963025903845E-2</v>
      </c>
      <c r="CG171" s="108">
        <f t="shared" si="762"/>
        <v>736.48234469172075</v>
      </c>
    </row>
    <row r="172" spans="1:85" x14ac:dyDescent="0.2">
      <c r="A172" s="56" t="s">
        <v>331</v>
      </c>
      <c r="B172" s="101" t="s">
        <v>332</v>
      </c>
      <c r="C172" s="102">
        <f t="shared" si="685"/>
        <v>1167.4499999999998</v>
      </c>
      <c r="D172" s="102">
        <f t="shared" si="686"/>
        <v>14839944.289999999</v>
      </c>
      <c r="E172" s="103">
        <f t="shared" si="687"/>
        <v>7103070.5699999975</v>
      </c>
      <c r="F172" s="103">
        <f t="shared" si="688"/>
        <v>238674.86999999997</v>
      </c>
      <c r="G172" s="103">
        <f t="shared" si="689"/>
        <v>0</v>
      </c>
      <c r="H172" s="103">
        <f t="shared" si="763"/>
        <v>7341745.4399999976</v>
      </c>
      <c r="I172" s="90">
        <f t="shared" si="690"/>
        <v>0.49472863890380536</v>
      </c>
      <c r="J172" s="85">
        <f t="shared" si="691"/>
        <v>6288.7022484902982</v>
      </c>
      <c r="K172" s="103">
        <f t="shared" si="692"/>
        <v>0</v>
      </c>
      <c r="L172" s="103">
        <f t="shared" si="693"/>
        <v>0</v>
      </c>
      <c r="M172" s="103">
        <f t="shared" si="694"/>
        <v>0</v>
      </c>
      <c r="N172" s="103">
        <f t="shared" si="695"/>
        <v>0</v>
      </c>
      <c r="O172" s="103">
        <f t="shared" si="696"/>
        <v>0</v>
      </c>
      <c r="P172" s="103">
        <f t="shared" si="697"/>
        <v>0</v>
      </c>
      <c r="Q172" s="103"/>
      <c r="R172" s="88">
        <f t="shared" si="699"/>
        <v>0</v>
      </c>
      <c r="S172" s="89">
        <f t="shared" si="700"/>
        <v>0</v>
      </c>
      <c r="T172" s="104">
        <f t="shared" si="701"/>
        <v>2230624.7399999993</v>
      </c>
      <c r="U172" s="104">
        <f t="shared" si="702"/>
        <v>78325.7</v>
      </c>
      <c r="V172" s="104">
        <f t="shared" si="703"/>
        <v>321522</v>
      </c>
      <c r="W172" s="103">
        <f t="shared" si="704"/>
        <v>0</v>
      </c>
      <c r="X172" s="103">
        <f t="shared" si="705"/>
        <v>0</v>
      </c>
      <c r="Y172" s="103">
        <f t="shared" si="706"/>
        <v>0</v>
      </c>
      <c r="Z172" s="105">
        <f t="shared" si="707"/>
        <v>2630472.4399999995</v>
      </c>
      <c r="AA172" s="90">
        <f t="shared" si="708"/>
        <v>0.17725622068356159</v>
      </c>
      <c r="AB172" s="85">
        <f t="shared" si="709"/>
        <v>2253.1778148957128</v>
      </c>
      <c r="AC172" s="104">
        <f t="shared" si="710"/>
        <v>339301.95999999996</v>
      </c>
      <c r="AD172" s="104">
        <f t="shared" si="711"/>
        <v>0</v>
      </c>
      <c r="AE172" s="104">
        <f t="shared" si="712"/>
        <v>13794</v>
      </c>
      <c r="AF172" s="104">
        <f t="shared" si="713"/>
        <v>0</v>
      </c>
      <c r="AG172" s="86">
        <f t="shared" si="714"/>
        <v>353095.95999999996</v>
      </c>
      <c r="AH172" s="90">
        <f t="shared" si="715"/>
        <v>2.3793617624153492E-2</v>
      </c>
      <c r="AI172" s="86">
        <f t="shared" si="716"/>
        <v>302.45060602167121</v>
      </c>
      <c r="AJ172" s="104">
        <f t="shared" si="717"/>
        <v>0</v>
      </c>
      <c r="AK172" s="104">
        <f t="shared" si="718"/>
        <v>0</v>
      </c>
      <c r="AL172" s="86">
        <f t="shared" si="719"/>
        <v>0</v>
      </c>
      <c r="AM172" s="90">
        <f t="shared" si="720"/>
        <v>0</v>
      </c>
      <c r="AN172" s="91">
        <f t="shared" si="721"/>
        <v>0</v>
      </c>
      <c r="AO172" s="104">
        <f t="shared" si="722"/>
        <v>432631.35999999993</v>
      </c>
      <c r="AP172" s="104">
        <f t="shared" si="723"/>
        <v>78439</v>
      </c>
      <c r="AQ172" s="104">
        <f t="shared" si="724"/>
        <v>0</v>
      </c>
      <c r="AR172" s="104">
        <f t="shared" si="725"/>
        <v>0</v>
      </c>
      <c r="AS172" s="104">
        <f t="shared" si="726"/>
        <v>270302.76</v>
      </c>
      <c r="AT172" s="104">
        <f t="shared" si="727"/>
        <v>0</v>
      </c>
      <c r="AU172" s="104">
        <f t="shared" si="728"/>
        <v>0</v>
      </c>
      <c r="AV172" s="104">
        <f t="shared" si="729"/>
        <v>61795.039999999994</v>
      </c>
      <c r="AW172" s="104">
        <f t="shared" si="730"/>
        <v>0</v>
      </c>
      <c r="AX172" s="104">
        <f t="shared" si="731"/>
        <v>0</v>
      </c>
      <c r="AY172" s="104">
        <f t="shared" si="732"/>
        <v>0</v>
      </c>
      <c r="AZ172" s="104">
        <f t="shared" si="733"/>
        <v>0</v>
      </c>
      <c r="BA172" s="104">
        <f t="shared" si="734"/>
        <v>17873.219999999998</v>
      </c>
      <c r="BB172" s="104">
        <f t="shared" si="735"/>
        <v>0</v>
      </c>
      <c r="BC172" s="104">
        <f t="shared" si="736"/>
        <v>0</v>
      </c>
      <c r="BD172" s="104">
        <f t="shared" si="737"/>
        <v>0</v>
      </c>
      <c r="BE172" s="86">
        <f t="shared" si="738"/>
        <v>861041.37999999989</v>
      </c>
      <c r="BF172" s="90">
        <f t="shared" si="739"/>
        <v>5.8021874150849653E-2</v>
      </c>
      <c r="BG172" s="85">
        <f t="shared" si="740"/>
        <v>737.54026296629411</v>
      </c>
      <c r="BH172" s="104">
        <f t="shared" si="741"/>
        <v>0</v>
      </c>
      <c r="BI172" s="104">
        <f t="shared" si="742"/>
        <v>0</v>
      </c>
      <c r="BJ172" s="104">
        <f t="shared" si="743"/>
        <v>10787.64</v>
      </c>
      <c r="BK172" s="104">
        <f t="shared" si="744"/>
        <v>0</v>
      </c>
      <c r="BL172" s="104">
        <f t="shared" si="745"/>
        <v>0</v>
      </c>
      <c r="BM172" s="104">
        <f t="shared" si="746"/>
        <v>0</v>
      </c>
      <c r="BN172" s="104">
        <f t="shared" si="747"/>
        <v>240988.87999999998</v>
      </c>
      <c r="BO172" s="87">
        <f t="shared" si="748"/>
        <v>251776.51999999996</v>
      </c>
      <c r="BP172" s="90">
        <f t="shared" si="749"/>
        <v>1.6966136467888315E-2</v>
      </c>
      <c r="BQ172" s="85">
        <f t="shared" si="750"/>
        <v>215.66364298256886</v>
      </c>
      <c r="BR172" s="104">
        <f t="shared" si="751"/>
        <v>0</v>
      </c>
      <c r="BS172" s="104">
        <f t="shared" si="752"/>
        <v>0</v>
      </c>
      <c r="BT172" s="104">
        <f t="shared" si="753"/>
        <v>0</v>
      </c>
      <c r="BU172" s="104">
        <f t="shared" si="754"/>
        <v>12441.1</v>
      </c>
      <c r="BV172" s="87">
        <f t="shared" si="755"/>
        <v>12441.1</v>
      </c>
      <c r="BW172" s="90">
        <f t="shared" si="756"/>
        <v>8.383522038141021E-4</v>
      </c>
      <c r="BX172" s="85">
        <f t="shared" si="757"/>
        <v>10.656644824189474</v>
      </c>
      <c r="BY172" s="104">
        <v>2365811.35</v>
      </c>
      <c r="BZ172" s="90">
        <v>0.15942184847649454</v>
      </c>
      <c r="CA172" s="85">
        <v>2026.4776649963601</v>
      </c>
      <c r="CB172" s="104">
        <v>446549.37</v>
      </c>
      <c r="CC172" s="90">
        <f t="shared" si="758"/>
        <v>3.0091040860639243E-2</v>
      </c>
      <c r="CD172" s="85">
        <f t="shared" si="759"/>
        <v>382.4997815752281</v>
      </c>
      <c r="CE172" s="106">
        <f t="shared" si="760"/>
        <v>577010.72999999986</v>
      </c>
      <c r="CF172" s="107">
        <f t="shared" si="761"/>
        <v>3.8882270628793576E-2</v>
      </c>
      <c r="CG172" s="108">
        <f t="shared" si="762"/>
        <v>494.2487729667223</v>
      </c>
    </row>
    <row r="173" spans="1:85" x14ac:dyDescent="0.2">
      <c r="A173" s="56" t="s">
        <v>333</v>
      </c>
      <c r="B173" s="101" t="s">
        <v>334</v>
      </c>
      <c r="C173" s="102">
        <f t="shared" si="685"/>
        <v>1144.1099999999997</v>
      </c>
      <c r="D173" s="102">
        <f t="shared" si="686"/>
        <v>12632667.279999999</v>
      </c>
      <c r="E173" s="103">
        <f t="shared" si="687"/>
        <v>6428406.9700000025</v>
      </c>
      <c r="F173" s="103">
        <f t="shared" si="688"/>
        <v>143147.44000000003</v>
      </c>
      <c r="G173" s="103">
        <f t="shared" si="689"/>
        <v>0</v>
      </c>
      <c r="H173" s="103">
        <f t="shared" si="763"/>
        <v>6571554.4100000029</v>
      </c>
      <c r="I173" s="90">
        <f t="shared" si="690"/>
        <v>0.52020323692084158</v>
      </c>
      <c r="J173" s="85">
        <f t="shared" si="691"/>
        <v>5743.813453251877</v>
      </c>
      <c r="K173" s="103">
        <f t="shared" si="692"/>
        <v>0</v>
      </c>
      <c r="L173" s="103">
        <f t="shared" si="693"/>
        <v>0</v>
      </c>
      <c r="M173" s="103">
        <f t="shared" si="694"/>
        <v>0</v>
      </c>
      <c r="N173" s="103">
        <f t="shared" si="695"/>
        <v>0</v>
      </c>
      <c r="O173" s="103">
        <f t="shared" si="696"/>
        <v>0</v>
      </c>
      <c r="P173" s="103">
        <f t="shared" si="697"/>
        <v>0</v>
      </c>
      <c r="Q173" s="103"/>
      <c r="R173" s="88">
        <f t="shared" si="699"/>
        <v>0</v>
      </c>
      <c r="S173" s="89">
        <f t="shared" si="700"/>
        <v>0</v>
      </c>
      <c r="T173" s="104">
        <f t="shared" si="701"/>
        <v>714954.66999999993</v>
      </c>
      <c r="U173" s="104">
        <f t="shared" si="702"/>
        <v>48290.259999999995</v>
      </c>
      <c r="V173" s="104">
        <f t="shared" si="703"/>
        <v>196317.12</v>
      </c>
      <c r="W173" s="103">
        <f t="shared" si="704"/>
        <v>0</v>
      </c>
      <c r="X173" s="103">
        <f t="shared" si="705"/>
        <v>0</v>
      </c>
      <c r="Y173" s="103">
        <f t="shared" si="706"/>
        <v>0</v>
      </c>
      <c r="Z173" s="105">
        <f t="shared" si="707"/>
        <v>959562.04999999993</v>
      </c>
      <c r="AA173" s="90">
        <f t="shared" si="708"/>
        <v>7.5958784374791199E-2</v>
      </c>
      <c r="AB173" s="85">
        <f t="shared" si="709"/>
        <v>838.69737175621242</v>
      </c>
      <c r="AC173" s="104">
        <f t="shared" si="710"/>
        <v>450092.18</v>
      </c>
      <c r="AD173" s="104">
        <f t="shared" si="711"/>
        <v>0</v>
      </c>
      <c r="AE173" s="104">
        <f t="shared" si="712"/>
        <v>8403</v>
      </c>
      <c r="AF173" s="104">
        <f t="shared" si="713"/>
        <v>0</v>
      </c>
      <c r="AG173" s="86">
        <f t="shared" si="714"/>
        <v>458495.18</v>
      </c>
      <c r="AH173" s="90">
        <f t="shared" si="715"/>
        <v>3.6294407969240841E-2</v>
      </c>
      <c r="AI173" s="86">
        <f t="shared" si="716"/>
        <v>400.7439669262572</v>
      </c>
      <c r="AJ173" s="104">
        <f t="shared" si="717"/>
        <v>0</v>
      </c>
      <c r="AK173" s="104">
        <f t="shared" si="718"/>
        <v>0</v>
      </c>
      <c r="AL173" s="86">
        <f t="shared" si="719"/>
        <v>0</v>
      </c>
      <c r="AM173" s="90">
        <f t="shared" si="720"/>
        <v>0</v>
      </c>
      <c r="AN173" s="91">
        <f t="shared" si="721"/>
        <v>0</v>
      </c>
      <c r="AO173" s="104">
        <f t="shared" si="722"/>
        <v>319913.09999999998</v>
      </c>
      <c r="AP173" s="104">
        <f t="shared" si="723"/>
        <v>101793.51000000001</v>
      </c>
      <c r="AQ173" s="104">
        <f t="shared" si="724"/>
        <v>106469.96</v>
      </c>
      <c r="AR173" s="104">
        <f t="shared" si="725"/>
        <v>0</v>
      </c>
      <c r="AS173" s="104">
        <f t="shared" si="726"/>
        <v>336328.49</v>
      </c>
      <c r="AT173" s="104">
        <f t="shared" si="727"/>
        <v>0</v>
      </c>
      <c r="AU173" s="104">
        <f t="shared" si="728"/>
        <v>0</v>
      </c>
      <c r="AV173" s="104">
        <f t="shared" si="729"/>
        <v>60174.720000000008</v>
      </c>
      <c r="AW173" s="104">
        <f t="shared" si="730"/>
        <v>0</v>
      </c>
      <c r="AX173" s="104">
        <f t="shared" si="731"/>
        <v>0</v>
      </c>
      <c r="AY173" s="104">
        <f t="shared" si="732"/>
        <v>0</v>
      </c>
      <c r="AZ173" s="104">
        <f t="shared" si="733"/>
        <v>30504.789999999997</v>
      </c>
      <c r="BA173" s="104">
        <f t="shared" si="734"/>
        <v>168839.38</v>
      </c>
      <c r="BB173" s="104">
        <f t="shared" si="735"/>
        <v>0</v>
      </c>
      <c r="BC173" s="104">
        <f t="shared" si="736"/>
        <v>0</v>
      </c>
      <c r="BD173" s="104">
        <f t="shared" si="737"/>
        <v>0</v>
      </c>
      <c r="BE173" s="86">
        <f t="shared" si="738"/>
        <v>1124023.95</v>
      </c>
      <c r="BF173" s="90">
        <f t="shared" si="739"/>
        <v>8.8977563097822676E-2</v>
      </c>
      <c r="BG173" s="85">
        <f t="shared" si="740"/>
        <v>982.44395206754621</v>
      </c>
      <c r="BH173" s="104">
        <f t="shared" si="741"/>
        <v>8280</v>
      </c>
      <c r="BI173" s="104">
        <f t="shared" si="742"/>
        <v>0</v>
      </c>
      <c r="BJ173" s="104">
        <f t="shared" si="743"/>
        <v>8493.869999999999</v>
      </c>
      <c r="BK173" s="104">
        <f t="shared" si="744"/>
        <v>0</v>
      </c>
      <c r="BL173" s="104">
        <f t="shared" si="745"/>
        <v>0</v>
      </c>
      <c r="BM173" s="104">
        <f t="shared" si="746"/>
        <v>0</v>
      </c>
      <c r="BN173" s="104">
        <f t="shared" si="747"/>
        <v>7894.2199999999993</v>
      </c>
      <c r="BO173" s="87">
        <f t="shared" si="748"/>
        <v>24668.089999999997</v>
      </c>
      <c r="BP173" s="90">
        <f t="shared" si="749"/>
        <v>1.952722212438417E-3</v>
      </c>
      <c r="BQ173" s="85">
        <f t="shared" si="750"/>
        <v>21.560942566711248</v>
      </c>
      <c r="BR173" s="104">
        <f t="shared" si="751"/>
        <v>0</v>
      </c>
      <c r="BS173" s="104">
        <f t="shared" si="752"/>
        <v>0</v>
      </c>
      <c r="BT173" s="104">
        <f t="shared" si="753"/>
        <v>0</v>
      </c>
      <c r="BU173" s="104">
        <f t="shared" si="754"/>
        <v>23864.260000000002</v>
      </c>
      <c r="BV173" s="87">
        <f t="shared" si="755"/>
        <v>23864.260000000002</v>
      </c>
      <c r="BW173" s="90">
        <f t="shared" si="756"/>
        <v>1.8890911532026041E-3</v>
      </c>
      <c r="BX173" s="85">
        <f t="shared" si="757"/>
        <v>20.858361521182413</v>
      </c>
      <c r="BY173" s="104">
        <v>2364054.2999999998</v>
      </c>
      <c r="BZ173" s="90">
        <v>0.18713817498722249</v>
      </c>
      <c r="CA173" s="85">
        <v>2066.2823504732942</v>
      </c>
      <c r="CB173" s="104">
        <v>473190.57999999996</v>
      </c>
      <c r="CC173" s="90">
        <f t="shared" si="758"/>
        <v>3.7457693574274205E-2</v>
      </c>
      <c r="CD173" s="85">
        <f t="shared" si="759"/>
        <v>413.58836125896994</v>
      </c>
      <c r="CE173" s="106">
        <f t="shared" si="760"/>
        <v>633254.46</v>
      </c>
      <c r="CF173" s="107">
        <f t="shared" si="761"/>
        <v>5.0128325710166254E-2</v>
      </c>
      <c r="CG173" s="108">
        <f t="shared" si="762"/>
        <v>553.49088811390527</v>
      </c>
    </row>
    <row r="174" spans="1:85" x14ac:dyDescent="0.2">
      <c r="A174" s="56" t="s">
        <v>335</v>
      </c>
      <c r="B174" s="101" t="s">
        <v>336</v>
      </c>
      <c r="C174" s="102">
        <f t="shared" si="685"/>
        <v>1162.3500000000004</v>
      </c>
      <c r="D174" s="102">
        <f t="shared" si="686"/>
        <v>12200415.029999999</v>
      </c>
      <c r="E174" s="103">
        <f t="shared" si="687"/>
        <v>6193384.0899999989</v>
      </c>
      <c r="F174" s="103">
        <f t="shared" si="688"/>
        <v>313374.83</v>
      </c>
      <c r="G174" s="103">
        <f t="shared" si="689"/>
        <v>0</v>
      </c>
      <c r="H174" s="103">
        <f t="shared" si="763"/>
        <v>6506758.919999999</v>
      </c>
      <c r="I174" s="90">
        <f t="shared" si="690"/>
        <v>0.53332275205395197</v>
      </c>
      <c r="J174" s="85">
        <f t="shared" si="691"/>
        <v>5597.9342882952615</v>
      </c>
      <c r="K174" s="103">
        <f t="shared" si="692"/>
        <v>0</v>
      </c>
      <c r="L174" s="103">
        <f t="shared" si="693"/>
        <v>0</v>
      </c>
      <c r="M174" s="103">
        <f t="shared" si="694"/>
        <v>0</v>
      </c>
      <c r="N174" s="103">
        <f t="shared" si="695"/>
        <v>0</v>
      </c>
      <c r="O174" s="103">
        <f t="shared" si="696"/>
        <v>0</v>
      </c>
      <c r="P174" s="103">
        <f t="shared" si="697"/>
        <v>0</v>
      </c>
      <c r="Q174" s="103"/>
      <c r="R174" s="88">
        <f t="shared" si="699"/>
        <v>0</v>
      </c>
      <c r="S174" s="89">
        <f t="shared" si="700"/>
        <v>0</v>
      </c>
      <c r="T174" s="104">
        <f t="shared" si="701"/>
        <v>937440.50000000012</v>
      </c>
      <c r="U174" s="104">
        <f t="shared" si="702"/>
        <v>44799.22</v>
      </c>
      <c r="V174" s="104">
        <f t="shared" si="703"/>
        <v>207727.65</v>
      </c>
      <c r="W174" s="103">
        <f t="shared" si="704"/>
        <v>0</v>
      </c>
      <c r="X174" s="103">
        <f t="shared" si="705"/>
        <v>0</v>
      </c>
      <c r="Y174" s="103">
        <f t="shared" si="706"/>
        <v>0</v>
      </c>
      <c r="Z174" s="105">
        <f t="shared" si="707"/>
        <v>1189967.3700000001</v>
      </c>
      <c r="AA174" s="90">
        <f t="shared" si="708"/>
        <v>9.7534990987925452E-2</v>
      </c>
      <c r="AB174" s="85">
        <f t="shared" si="709"/>
        <v>1023.7599432184796</v>
      </c>
      <c r="AC174" s="104">
        <f t="shared" si="710"/>
        <v>393237.10999999993</v>
      </c>
      <c r="AD174" s="104">
        <f t="shared" si="711"/>
        <v>65180.149999999994</v>
      </c>
      <c r="AE174" s="104">
        <f t="shared" si="712"/>
        <v>15215.660000000002</v>
      </c>
      <c r="AF174" s="104">
        <f t="shared" si="713"/>
        <v>0</v>
      </c>
      <c r="AG174" s="86">
        <f t="shared" si="714"/>
        <v>473632.91999999987</v>
      </c>
      <c r="AH174" s="90">
        <f t="shared" si="715"/>
        <v>3.8821049844236316E-2</v>
      </c>
      <c r="AI174" s="86">
        <f t="shared" si="716"/>
        <v>407.47874564459909</v>
      </c>
      <c r="AJ174" s="104">
        <f t="shared" si="717"/>
        <v>0</v>
      </c>
      <c r="AK174" s="104">
        <f t="shared" si="718"/>
        <v>0</v>
      </c>
      <c r="AL174" s="86">
        <f t="shared" si="719"/>
        <v>0</v>
      </c>
      <c r="AM174" s="90">
        <f t="shared" si="720"/>
        <v>0</v>
      </c>
      <c r="AN174" s="91">
        <f t="shared" si="721"/>
        <v>0</v>
      </c>
      <c r="AO174" s="104">
        <f t="shared" si="722"/>
        <v>399989</v>
      </c>
      <c r="AP174" s="104">
        <f t="shared" si="723"/>
        <v>64670.939999999995</v>
      </c>
      <c r="AQ174" s="104">
        <f t="shared" si="724"/>
        <v>16109.37</v>
      </c>
      <c r="AR174" s="104">
        <f t="shared" si="725"/>
        <v>0</v>
      </c>
      <c r="AS174" s="104">
        <f t="shared" si="726"/>
        <v>319440.81</v>
      </c>
      <c r="AT174" s="104">
        <f t="shared" si="727"/>
        <v>170578.71000000002</v>
      </c>
      <c r="AU174" s="104">
        <f t="shared" si="728"/>
        <v>0</v>
      </c>
      <c r="AV174" s="104">
        <f t="shared" si="729"/>
        <v>60968.14</v>
      </c>
      <c r="AW174" s="104">
        <f t="shared" si="730"/>
        <v>0</v>
      </c>
      <c r="AX174" s="104">
        <f t="shared" si="731"/>
        <v>0</v>
      </c>
      <c r="AY174" s="104">
        <f t="shared" si="732"/>
        <v>0</v>
      </c>
      <c r="AZ174" s="104">
        <f t="shared" si="733"/>
        <v>11726.14</v>
      </c>
      <c r="BA174" s="104">
        <f t="shared" si="734"/>
        <v>71458.92</v>
      </c>
      <c r="BB174" s="104">
        <f t="shared" si="735"/>
        <v>3946.71</v>
      </c>
      <c r="BC174" s="104">
        <f t="shared" si="736"/>
        <v>25461.22</v>
      </c>
      <c r="BD174" s="104">
        <f t="shared" si="737"/>
        <v>0</v>
      </c>
      <c r="BE174" s="86">
        <f t="shared" si="738"/>
        <v>1144349.96</v>
      </c>
      <c r="BF174" s="90">
        <f t="shared" si="739"/>
        <v>9.3795986217363958E-2</v>
      </c>
      <c r="BG174" s="85">
        <f t="shared" si="740"/>
        <v>984.51409644255136</v>
      </c>
      <c r="BH174" s="104">
        <f t="shared" si="741"/>
        <v>0</v>
      </c>
      <c r="BI174" s="104">
        <f t="shared" si="742"/>
        <v>0</v>
      </c>
      <c r="BJ174" s="104">
        <f t="shared" si="743"/>
        <v>5479.1</v>
      </c>
      <c r="BK174" s="104">
        <f t="shared" si="744"/>
        <v>0</v>
      </c>
      <c r="BL174" s="104">
        <f t="shared" si="745"/>
        <v>0</v>
      </c>
      <c r="BM174" s="104">
        <f t="shared" si="746"/>
        <v>0</v>
      </c>
      <c r="BN174" s="104">
        <f t="shared" si="747"/>
        <v>93455.02</v>
      </c>
      <c r="BO174" s="87">
        <f t="shared" si="748"/>
        <v>98934.12000000001</v>
      </c>
      <c r="BP174" s="90">
        <f t="shared" si="749"/>
        <v>8.1090782368245396E-3</v>
      </c>
      <c r="BQ174" s="85">
        <f t="shared" si="750"/>
        <v>85.11560201316297</v>
      </c>
      <c r="BR174" s="104">
        <f t="shared" si="751"/>
        <v>0</v>
      </c>
      <c r="BS174" s="104">
        <f t="shared" si="752"/>
        <v>0</v>
      </c>
      <c r="BT174" s="104">
        <f t="shared" si="753"/>
        <v>0</v>
      </c>
      <c r="BU174" s="104">
        <f t="shared" si="754"/>
        <v>4021.62</v>
      </c>
      <c r="BV174" s="87">
        <f t="shared" si="755"/>
        <v>4021.62</v>
      </c>
      <c r="BW174" s="90">
        <f t="shared" si="756"/>
        <v>3.2962976998004631E-4</v>
      </c>
      <c r="BX174" s="85">
        <f t="shared" si="757"/>
        <v>3.4599045038069418</v>
      </c>
      <c r="BY174" s="104">
        <v>1955548.0100000002</v>
      </c>
      <c r="BZ174" s="90">
        <v>0.16028536776752589</v>
      </c>
      <c r="CA174" s="85">
        <v>1682.4089215812789</v>
      </c>
      <c r="CB174" s="104">
        <v>412741.11000000004</v>
      </c>
      <c r="CC174" s="90">
        <f t="shared" si="758"/>
        <v>3.3830087663829257E-2</v>
      </c>
      <c r="CD174" s="85">
        <f t="shared" si="759"/>
        <v>355.09193444315389</v>
      </c>
      <c r="CE174" s="106">
        <f t="shared" si="760"/>
        <v>414461</v>
      </c>
      <c r="CF174" s="107">
        <f t="shared" si="761"/>
        <v>3.3971057458362548E-2</v>
      </c>
      <c r="CG174" s="108">
        <f t="shared" si="762"/>
        <v>356.57160063664116</v>
      </c>
    </row>
    <row r="175" spans="1:85" x14ac:dyDescent="0.2">
      <c r="A175" s="56" t="s">
        <v>337</v>
      </c>
      <c r="B175" s="101" t="s">
        <v>338</v>
      </c>
      <c r="C175" s="102">
        <f t="shared" si="685"/>
        <v>1109.77</v>
      </c>
      <c r="D175" s="102">
        <f t="shared" si="686"/>
        <v>12673576.49</v>
      </c>
      <c r="E175" s="103">
        <f t="shared" si="687"/>
        <v>5658265.8600000003</v>
      </c>
      <c r="F175" s="103">
        <f t="shared" si="688"/>
        <v>143960.29999999999</v>
      </c>
      <c r="G175" s="103">
        <f t="shared" si="689"/>
        <v>0</v>
      </c>
      <c r="H175" s="103">
        <f t="shared" si="763"/>
        <v>5802226.1600000001</v>
      </c>
      <c r="I175" s="90">
        <f t="shared" si="690"/>
        <v>0.45782073943990531</v>
      </c>
      <c r="J175" s="85">
        <f t="shared" si="691"/>
        <v>5228.3141191418044</v>
      </c>
      <c r="K175" s="103">
        <f t="shared" si="692"/>
        <v>0</v>
      </c>
      <c r="L175" s="103">
        <f t="shared" si="693"/>
        <v>0</v>
      </c>
      <c r="M175" s="103">
        <f t="shared" si="694"/>
        <v>0</v>
      </c>
      <c r="N175" s="103">
        <f t="shared" si="695"/>
        <v>0</v>
      </c>
      <c r="O175" s="103">
        <f t="shared" si="696"/>
        <v>0</v>
      </c>
      <c r="P175" s="103">
        <f t="shared" si="697"/>
        <v>0</v>
      </c>
      <c r="Q175" s="103"/>
      <c r="R175" s="88">
        <f t="shared" si="699"/>
        <v>0</v>
      </c>
      <c r="S175" s="89">
        <f t="shared" si="700"/>
        <v>0</v>
      </c>
      <c r="T175" s="104">
        <f t="shared" si="701"/>
        <v>1258503.8</v>
      </c>
      <c r="U175" s="104">
        <f t="shared" si="702"/>
        <v>22176.44</v>
      </c>
      <c r="V175" s="104">
        <f t="shared" si="703"/>
        <v>254497.21999999997</v>
      </c>
      <c r="W175" s="103">
        <f t="shared" si="704"/>
        <v>0</v>
      </c>
      <c r="X175" s="103">
        <f t="shared" si="705"/>
        <v>0</v>
      </c>
      <c r="Y175" s="103">
        <f t="shared" si="706"/>
        <v>0</v>
      </c>
      <c r="Z175" s="105">
        <f t="shared" si="707"/>
        <v>1535177.46</v>
      </c>
      <c r="AA175" s="90">
        <f t="shared" si="708"/>
        <v>0.12113214144494423</v>
      </c>
      <c r="AB175" s="85">
        <f t="shared" si="709"/>
        <v>1383.3293925768403</v>
      </c>
      <c r="AC175" s="104">
        <f t="shared" si="710"/>
        <v>560411.91999999993</v>
      </c>
      <c r="AD175" s="104">
        <f t="shared" si="711"/>
        <v>96474.64</v>
      </c>
      <c r="AE175" s="104">
        <f t="shared" si="712"/>
        <v>10546</v>
      </c>
      <c r="AF175" s="104">
        <f t="shared" si="713"/>
        <v>0</v>
      </c>
      <c r="AG175" s="86">
        <f t="shared" si="714"/>
        <v>667432.55999999994</v>
      </c>
      <c r="AH175" s="90">
        <f t="shared" si="715"/>
        <v>5.2663315720438746E-2</v>
      </c>
      <c r="AI175" s="86">
        <f t="shared" si="716"/>
        <v>601.41521216107833</v>
      </c>
      <c r="AJ175" s="104">
        <f t="shared" si="717"/>
        <v>0</v>
      </c>
      <c r="AK175" s="104">
        <f t="shared" si="718"/>
        <v>0</v>
      </c>
      <c r="AL175" s="86">
        <f t="shared" si="719"/>
        <v>0</v>
      </c>
      <c r="AM175" s="90">
        <f t="shared" si="720"/>
        <v>0</v>
      </c>
      <c r="AN175" s="91">
        <f t="shared" si="721"/>
        <v>0</v>
      </c>
      <c r="AO175" s="104">
        <f t="shared" si="722"/>
        <v>388364.50000000006</v>
      </c>
      <c r="AP175" s="104">
        <f t="shared" si="723"/>
        <v>529874.95000000007</v>
      </c>
      <c r="AQ175" s="104">
        <f t="shared" si="724"/>
        <v>0</v>
      </c>
      <c r="AR175" s="104">
        <f t="shared" si="725"/>
        <v>0</v>
      </c>
      <c r="AS175" s="104">
        <f t="shared" si="726"/>
        <v>338351.51</v>
      </c>
      <c r="AT175" s="104">
        <f t="shared" si="727"/>
        <v>0</v>
      </c>
      <c r="AU175" s="104">
        <f t="shared" si="728"/>
        <v>0</v>
      </c>
      <c r="AV175" s="104">
        <f t="shared" si="729"/>
        <v>13443.94</v>
      </c>
      <c r="AW175" s="104">
        <f t="shared" si="730"/>
        <v>0</v>
      </c>
      <c r="AX175" s="104">
        <f t="shared" si="731"/>
        <v>0</v>
      </c>
      <c r="AY175" s="104">
        <f t="shared" si="732"/>
        <v>0</v>
      </c>
      <c r="AZ175" s="104">
        <f t="shared" si="733"/>
        <v>0</v>
      </c>
      <c r="BA175" s="104">
        <f t="shared" si="734"/>
        <v>0</v>
      </c>
      <c r="BB175" s="104">
        <f t="shared" si="735"/>
        <v>0</v>
      </c>
      <c r="BC175" s="104">
        <f t="shared" si="736"/>
        <v>0</v>
      </c>
      <c r="BD175" s="104">
        <f t="shared" si="737"/>
        <v>0</v>
      </c>
      <c r="BE175" s="86">
        <f t="shared" si="738"/>
        <v>1270034.9000000001</v>
      </c>
      <c r="BF175" s="90">
        <f t="shared" si="739"/>
        <v>0.10021124668337407</v>
      </c>
      <c r="BG175" s="85">
        <f t="shared" si="740"/>
        <v>1144.4127161483912</v>
      </c>
      <c r="BH175" s="104">
        <f t="shared" si="741"/>
        <v>0</v>
      </c>
      <c r="BI175" s="104">
        <f t="shared" si="742"/>
        <v>0</v>
      </c>
      <c r="BJ175" s="104">
        <f t="shared" si="743"/>
        <v>10616.88</v>
      </c>
      <c r="BK175" s="104">
        <f t="shared" si="744"/>
        <v>0</v>
      </c>
      <c r="BL175" s="104">
        <f t="shared" si="745"/>
        <v>0</v>
      </c>
      <c r="BM175" s="104">
        <f t="shared" si="746"/>
        <v>0</v>
      </c>
      <c r="BN175" s="104">
        <f t="shared" si="747"/>
        <v>0</v>
      </c>
      <c r="BO175" s="87">
        <f t="shared" si="748"/>
        <v>10616.88</v>
      </c>
      <c r="BP175" s="90">
        <f t="shared" si="749"/>
        <v>8.3771775144744472E-4</v>
      </c>
      <c r="BQ175" s="85">
        <f t="shared" si="750"/>
        <v>9.5667390540382229</v>
      </c>
      <c r="BR175" s="104">
        <f t="shared" si="751"/>
        <v>0</v>
      </c>
      <c r="BS175" s="104">
        <f t="shared" si="752"/>
        <v>0</v>
      </c>
      <c r="BT175" s="104">
        <f t="shared" si="753"/>
        <v>0</v>
      </c>
      <c r="BU175" s="104">
        <f t="shared" si="754"/>
        <v>2797.16</v>
      </c>
      <c r="BV175" s="87">
        <f t="shared" si="755"/>
        <v>2797.16</v>
      </c>
      <c r="BW175" s="90">
        <f t="shared" si="756"/>
        <v>2.2070802209676803E-4</v>
      </c>
      <c r="BX175" s="85">
        <f t="shared" si="757"/>
        <v>2.520486226875839</v>
      </c>
      <c r="BY175" s="104">
        <v>2012074.4700000009</v>
      </c>
      <c r="BZ175" s="90">
        <v>0.15876137817826047</v>
      </c>
      <c r="CA175" s="85">
        <v>1813.0553808446805</v>
      </c>
      <c r="CB175" s="104">
        <v>617499.64999999991</v>
      </c>
      <c r="CC175" s="90">
        <f t="shared" si="758"/>
        <v>4.8723393154823644E-2</v>
      </c>
      <c r="CD175" s="85">
        <f t="shared" si="759"/>
        <v>556.42128549158826</v>
      </c>
      <c r="CE175" s="106">
        <f t="shared" si="760"/>
        <v>755717.25</v>
      </c>
      <c r="CF175" s="107">
        <f t="shared" si="761"/>
        <v>5.9629359604709338E-2</v>
      </c>
      <c r="CG175" s="108">
        <f t="shared" si="762"/>
        <v>680.9674527154275</v>
      </c>
    </row>
    <row r="176" spans="1:85" x14ac:dyDescent="0.2">
      <c r="A176" s="56" t="s">
        <v>339</v>
      </c>
      <c r="B176" s="101" t="s">
        <v>340</v>
      </c>
      <c r="C176" s="102">
        <f t="shared" si="685"/>
        <v>1065.6099999999999</v>
      </c>
      <c r="D176" s="102">
        <f t="shared" si="686"/>
        <v>12574260.050000001</v>
      </c>
      <c r="E176" s="103">
        <f t="shared" si="687"/>
        <v>5995783.1800000006</v>
      </c>
      <c r="F176" s="103">
        <f t="shared" si="688"/>
        <v>331320.46000000002</v>
      </c>
      <c r="G176" s="103">
        <f t="shared" si="689"/>
        <v>50359.5</v>
      </c>
      <c r="H176" s="103">
        <f t="shared" si="763"/>
        <v>6377463.1400000006</v>
      </c>
      <c r="I176" s="90">
        <f t="shared" si="690"/>
        <v>0.50718397063849496</v>
      </c>
      <c r="J176" s="85">
        <f t="shared" si="691"/>
        <v>5984.8003866330091</v>
      </c>
      <c r="K176" s="103">
        <f t="shared" si="692"/>
        <v>0</v>
      </c>
      <c r="L176" s="103">
        <f t="shared" si="693"/>
        <v>0</v>
      </c>
      <c r="M176" s="103">
        <f t="shared" si="694"/>
        <v>0</v>
      </c>
      <c r="N176" s="103">
        <f t="shared" si="695"/>
        <v>0</v>
      </c>
      <c r="O176" s="103">
        <f t="shared" si="696"/>
        <v>0</v>
      </c>
      <c r="P176" s="103">
        <f t="shared" si="697"/>
        <v>0</v>
      </c>
      <c r="Q176" s="103"/>
      <c r="R176" s="88">
        <f t="shared" si="699"/>
        <v>0</v>
      </c>
      <c r="S176" s="89">
        <f t="shared" si="700"/>
        <v>0</v>
      </c>
      <c r="T176" s="104">
        <f t="shared" si="701"/>
        <v>1186702.43</v>
      </c>
      <c r="U176" s="104">
        <f t="shared" si="702"/>
        <v>25737.19</v>
      </c>
      <c r="V176" s="104">
        <f t="shared" si="703"/>
        <v>230256.5</v>
      </c>
      <c r="W176" s="103">
        <f t="shared" si="704"/>
        <v>0</v>
      </c>
      <c r="X176" s="103">
        <f t="shared" si="705"/>
        <v>0</v>
      </c>
      <c r="Y176" s="103">
        <f t="shared" si="706"/>
        <v>0</v>
      </c>
      <c r="Z176" s="105">
        <f t="shared" si="707"/>
        <v>1442696.1199999999</v>
      </c>
      <c r="AA176" s="90">
        <f t="shared" si="708"/>
        <v>0.11473407693679755</v>
      </c>
      <c r="AB176" s="85">
        <f t="shared" si="709"/>
        <v>1353.8687887688741</v>
      </c>
      <c r="AC176" s="104">
        <f t="shared" si="710"/>
        <v>295542.43</v>
      </c>
      <c r="AD176" s="104">
        <f t="shared" si="711"/>
        <v>0</v>
      </c>
      <c r="AE176" s="104">
        <f t="shared" si="712"/>
        <v>4074.2</v>
      </c>
      <c r="AF176" s="104">
        <f t="shared" si="713"/>
        <v>0</v>
      </c>
      <c r="AG176" s="86">
        <f t="shared" si="714"/>
        <v>299616.63</v>
      </c>
      <c r="AH176" s="90">
        <f t="shared" si="715"/>
        <v>2.382777426334522E-2</v>
      </c>
      <c r="AI176" s="86">
        <f t="shared" si="716"/>
        <v>281.16912378825276</v>
      </c>
      <c r="AJ176" s="104">
        <f t="shared" si="717"/>
        <v>0</v>
      </c>
      <c r="AK176" s="104">
        <f t="shared" si="718"/>
        <v>0</v>
      </c>
      <c r="AL176" s="86">
        <f t="shared" si="719"/>
        <v>0</v>
      </c>
      <c r="AM176" s="90">
        <f t="shared" si="720"/>
        <v>0</v>
      </c>
      <c r="AN176" s="91">
        <f t="shared" si="721"/>
        <v>0</v>
      </c>
      <c r="AO176" s="104">
        <f t="shared" si="722"/>
        <v>158954.25</v>
      </c>
      <c r="AP176" s="104">
        <f t="shared" si="723"/>
        <v>14719.169999999998</v>
      </c>
      <c r="AQ176" s="104">
        <f t="shared" si="724"/>
        <v>0</v>
      </c>
      <c r="AR176" s="104">
        <f t="shared" si="725"/>
        <v>0</v>
      </c>
      <c r="AS176" s="104">
        <f t="shared" si="726"/>
        <v>236744.57000000004</v>
      </c>
      <c r="AT176" s="104">
        <f t="shared" si="727"/>
        <v>0</v>
      </c>
      <c r="AU176" s="104">
        <f t="shared" si="728"/>
        <v>0</v>
      </c>
      <c r="AV176" s="104">
        <f t="shared" si="729"/>
        <v>72958.659999999989</v>
      </c>
      <c r="AW176" s="104">
        <f t="shared" si="730"/>
        <v>0</v>
      </c>
      <c r="AX176" s="104">
        <f t="shared" si="731"/>
        <v>0</v>
      </c>
      <c r="AY176" s="104">
        <f t="shared" si="732"/>
        <v>0</v>
      </c>
      <c r="AZ176" s="104">
        <f t="shared" si="733"/>
        <v>0</v>
      </c>
      <c r="BA176" s="104">
        <f t="shared" si="734"/>
        <v>0</v>
      </c>
      <c r="BB176" s="104">
        <f t="shared" si="735"/>
        <v>0</v>
      </c>
      <c r="BC176" s="104">
        <f t="shared" si="736"/>
        <v>0</v>
      </c>
      <c r="BD176" s="104">
        <f t="shared" si="737"/>
        <v>0</v>
      </c>
      <c r="BE176" s="86">
        <f t="shared" si="738"/>
        <v>483376.64999999997</v>
      </c>
      <c r="BF176" s="90">
        <f t="shared" si="739"/>
        <v>3.8441757055915189E-2</v>
      </c>
      <c r="BG176" s="85">
        <f t="shared" si="740"/>
        <v>453.61497170634664</v>
      </c>
      <c r="BH176" s="104">
        <f t="shared" si="741"/>
        <v>198.3</v>
      </c>
      <c r="BI176" s="104">
        <f t="shared" si="742"/>
        <v>2117.29</v>
      </c>
      <c r="BJ176" s="104">
        <f t="shared" si="743"/>
        <v>26328.09</v>
      </c>
      <c r="BK176" s="104">
        <f t="shared" si="744"/>
        <v>0</v>
      </c>
      <c r="BL176" s="104">
        <f t="shared" si="745"/>
        <v>0</v>
      </c>
      <c r="BM176" s="104">
        <f t="shared" si="746"/>
        <v>0</v>
      </c>
      <c r="BN176" s="104">
        <f t="shared" si="747"/>
        <v>104589.37000000001</v>
      </c>
      <c r="BO176" s="87">
        <f t="shared" si="748"/>
        <v>133233.05000000002</v>
      </c>
      <c r="BP176" s="90">
        <f t="shared" si="749"/>
        <v>1.0595697040638188E-2</v>
      </c>
      <c r="BQ176" s="85">
        <f t="shared" si="750"/>
        <v>125.02984206229299</v>
      </c>
      <c r="BR176" s="104">
        <f t="shared" si="751"/>
        <v>0</v>
      </c>
      <c r="BS176" s="104">
        <f t="shared" si="752"/>
        <v>0</v>
      </c>
      <c r="BT176" s="104">
        <f t="shared" si="753"/>
        <v>0</v>
      </c>
      <c r="BU176" s="104">
        <f t="shared" si="754"/>
        <v>5203.95</v>
      </c>
      <c r="BV176" s="87">
        <f t="shared" si="755"/>
        <v>5203.95</v>
      </c>
      <c r="BW176" s="90">
        <f t="shared" si="756"/>
        <v>4.1385735457252608E-4</v>
      </c>
      <c r="BX176" s="85">
        <f t="shared" si="757"/>
        <v>4.883540882686912</v>
      </c>
      <c r="BY176" s="104">
        <v>2547311.330000001</v>
      </c>
      <c r="BZ176" s="90">
        <v>0.20258140994944676</v>
      </c>
      <c r="CA176" s="85">
        <v>2390.4724336295653</v>
      </c>
      <c r="CB176" s="104">
        <v>355892.88000000006</v>
      </c>
      <c r="CC176" s="90">
        <f t="shared" si="758"/>
        <v>2.8303286124577966E-2</v>
      </c>
      <c r="CD176" s="85">
        <f t="shared" si="759"/>
        <v>333.9804243578796</v>
      </c>
      <c r="CE176" s="106">
        <f t="shared" si="760"/>
        <v>929466.29999999993</v>
      </c>
      <c r="CF176" s="107">
        <f t="shared" si="761"/>
        <v>7.39181706362117E-2</v>
      </c>
      <c r="CG176" s="108">
        <f t="shared" si="762"/>
        <v>872.2387177297511</v>
      </c>
    </row>
    <row r="177" spans="1:85" x14ac:dyDescent="0.2">
      <c r="A177" s="56" t="s">
        <v>341</v>
      </c>
      <c r="B177" s="101" t="s">
        <v>342</v>
      </c>
      <c r="C177" s="102">
        <f t="shared" si="685"/>
        <v>1219.03</v>
      </c>
      <c r="D177" s="102">
        <f t="shared" si="686"/>
        <v>13801962.09</v>
      </c>
      <c r="E177" s="103">
        <f t="shared" si="687"/>
        <v>7364880.6799999997</v>
      </c>
      <c r="F177" s="103">
        <f t="shared" si="688"/>
        <v>0</v>
      </c>
      <c r="G177" s="103">
        <f t="shared" si="689"/>
        <v>0</v>
      </c>
      <c r="H177" s="103">
        <f t="shared" si="763"/>
        <v>7364880.6799999997</v>
      </c>
      <c r="I177" s="90">
        <f t="shared" si="690"/>
        <v>0.53361113673367577</v>
      </c>
      <c r="J177" s="85">
        <f t="shared" si="691"/>
        <v>6041.5910026824604</v>
      </c>
      <c r="K177" s="103">
        <f t="shared" si="692"/>
        <v>0</v>
      </c>
      <c r="L177" s="103">
        <f t="shared" si="693"/>
        <v>0</v>
      </c>
      <c r="M177" s="103">
        <f t="shared" si="694"/>
        <v>0</v>
      </c>
      <c r="N177" s="103">
        <f t="shared" si="695"/>
        <v>0</v>
      </c>
      <c r="O177" s="103">
        <f t="shared" si="696"/>
        <v>0</v>
      </c>
      <c r="P177" s="103">
        <f t="shared" si="697"/>
        <v>0</v>
      </c>
      <c r="Q177" s="103"/>
      <c r="R177" s="88">
        <f t="shared" si="699"/>
        <v>0</v>
      </c>
      <c r="S177" s="89">
        <f t="shared" si="700"/>
        <v>0</v>
      </c>
      <c r="T177" s="104">
        <f t="shared" si="701"/>
        <v>1185654.42</v>
      </c>
      <c r="U177" s="104">
        <f t="shared" si="702"/>
        <v>68570.5</v>
      </c>
      <c r="V177" s="104">
        <f t="shared" si="703"/>
        <v>257413.46</v>
      </c>
      <c r="W177" s="103">
        <f t="shared" si="704"/>
        <v>0</v>
      </c>
      <c r="X177" s="103">
        <f t="shared" si="705"/>
        <v>0</v>
      </c>
      <c r="Y177" s="103">
        <f t="shared" si="706"/>
        <v>0</v>
      </c>
      <c r="Z177" s="105">
        <f t="shared" si="707"/>
        <v>1511638.38</v>
      </c>
      <c r="AA177" s="90">
        <f t="shared" si="708"/>
        <v>0.10952344095302466</v>
      </c>
      <c r="AB177" s="85">
        <f t="shared" si="709"/>
        <v>1240.0337809569903</v>
      </c>
      <c r="AC177" s="104">
        <f t="shared" si="710"/>
        <v>480922.2699999999</v>
      </c>
      <c r="AD177" s="104">
        <f t="shared" si="711"/>
        <v>0</v>
      </c>
      <c r="AE177" s="104">
        <f t="shared" si="712"/>
        <v>0</v>
      </c>
      <c r="AF177" s="104">
        <f t="shared" si="713"/>
        <v>0</v>
      </c>
      <c r="AG177" s="86">
        <f t="shared" si="714"/>
        <v>480922.2699999999</v>
      </c>
      <c r="AH177" s="90">
        <f t="shared" si="715"/>
        <v>3.4844485650952828E-2</v>
      </c>
      <c r="AI177" s="86">
        <f t="shared" si="716"/>
        <v>394.51225154426055</v>
      </c>
      <c r="AJ177" s="104">
        <f t="shared" si="717"/>
        <v>0</v>
      </c>
      <c r="AK177" s="104">
        <f t="shared" si="718"/>
        <v>0</v>
      </c>
      <c r="AL177" s="86">
        <f t="shared" si="719"/>
        <v>0</v>
      </c>
      <c r="AM177" s="90">
        <f t="shared" si="720"/>
        <v>0</v>
      </c>
      <c r="AN177" s="91">
        <f t="shared" si="721"/>
        <v>0</v>
      </c>
      <c r="AO177" s="104">
        <f t="shared" si="722"/>
        <v>460973.60000000003</v>
      </c>
      <c r="AP177" s="104">
        <f t="shared" si="723"/>
        <v>41303.339999999997</v>
      </c>
      <c r="AQ177" s="104">
        <f t="shared" si="724"/>
        <v>0</v>
      </c>
      <c r="AR177" s="104">
        <f t="shared" si="725"/>
        <v>0</v>
      </c>
      <c r="AS177" s="104">
        <f t="shared" si="726"/>
        <v>226439.68000000002</v>
      </c>
      <c r="AT177" s="104">
        <f t="shared" si="727"/>
        <v>0</v>
      </c>
      <c r="AU177" s="104">
        <f t="shared" si="728"/>
        <v>0</v>
      </c>
      <c r="AV177" s="104">
        <f t="shared" si="729"/>
        <v>45621.26</v>
      </c>
      <c r="AW177" s="104">
        <f t="shared" si="730"/>
        <v>0</v>
      </c>
      <c r="AX177" s="104">
        <f t="shared" si="731"/>
        <v>0</v>
      </c>
      <c r="AY177" s="104">
        <f t="shared" si="732"/>
        <v>0</v>
      </c>
      <c r="AZ177" s="104">
        <f t="shared" si="733"/>
        <v>29015.11</v>
      </c>
      <c r="BA177" s="104">
        <f t="shared" si="734"/>
        <v>229572.14999999997</v>
      </c>
      <c r="BB177" s="104">
        <f t="shared" si="735"/>
        <v>0</v>
      </c>
      <c r="BC177" s="104">
        <f t="shared" si="736"/>
        <v>0</v>
      </c>
      <c r="BD177" s="104">
        <f t="shared" si="737"/>
        <v>0</v>
      </c>
      <c r="BE177" s="86">
        <f t="shared" si="738"/>
        <v>1032925.1400000001</v>
      </c>
      <c r="BF177" s="90">
        <f t="shared" si="739"/>
        <v>7.4839007183506917E-2</v>
      </c>
      <c r="BG177" s="85">
        <f t="shared" si="740"/>
        <v>847.33365052541785</v>
      </c>
      <c r="BH177" s="104">
        <f t="shared" si="741"/>
        <v>0</v>
      </c>
      <c r="BI177" s="104">
        <f t="shared" si="742"/>
        <v>0</v>
      </c>
      <c r="BJ177" s="104">
        <f t="shared" si="743"/>
        <v>29586.83</v>
      </c>
      <c r="BK177" s="104">
        <f t="shared" si="744"/>
        <v>0</v>
      </c>
      <c r="BL177" s="104">
        <f t="shared" si="745"/>
        <v>0</v>
      </c>
      <c r="BM177" s="104">
        <f t="shared" si="746"/>
        <v>0</v>
      </c>
      <c r="BN177" s="104">
        <f t="shared" si="747"/>
        <v>0</v>
      </c>
      <c r="BO177" s="87">
        <f t="shared" si="748"/>
        <v>29586.83</v>
      </c>
      <c r="BP177" s="90">
        <f t="shared" si="749"/>
        <v>2.1436684007005561E-3</v>
      </c>
      <c r="BQ177" s="85">
        <f t="shared" si="750"/>
        <v>24.270797273241843</v>
      </c>
      <c r="BR177" s="104">
        <f t="shared" si="751"/>
        <v>0</v>
      </c>
      <c r="BS177" s="104">
        <f t="shared" si="752"/>
        <v>0</v>
      </c>
      <c r="BT177" s="104">
        <f t="shared" si="753"/>
        <v>0</v>
      </c>
      <c r="BU177" s="104">
        <f t="shared" si="754"/>
        <v>0</v>
      </c>
      <c r="BV177" s="87">
        <f t="shared" si="755"/>
        <v>0</v>
      </c>
      <c r="BW177" s="90">
        <f t="shared" si="756"/>
        <v>0</v>
      </c>
      <c r="BX177" s="85">
        <f t="shared" si="757"/>
        <v>0</v>
      </c>
      <c r="BY177" s="104">
        <v>2542683.08</v>
      </c>
      <c r="BZ177" s="90">
        <v>0.18422620373970322</v>
      </c>
      <c r="CA177" s="85">
        <v>2085.8248607499409</v>
      </c>
      <c r="CB177" s="104">
        <v>543312.19999999995</v>
      </c>
      <c r="CC177" s="90">
        <f t="shared" si="758"/>
        <v>3.9364852363538115E-2</v>
      </c>
      <c r="CD177" s="85">
        <f t="shared" si="759"/>
        <v>445.6922307080219</v>
      </c>
      <c r="CE177" s="106">
        <f t="shared" si="760"/>
        <v>296013.51</v>
      </c>
      <c r="CF177" s="107">
        <f t="shared" si="761"/>
        <v>2.1447204974897886E-2</v>
      </c>
      <c r="CG177" s="108">
        <f t="shared" si="762"/>
        <v>242.82709203218954</v>
      </c>
    </row>
    <row r="178" spans="1:85" s="66" customFormat="1" x14ac:dyDescent="0.2">
      <c r="A178" s="109">
        <f>COUNTA(A141:A177)</f>
        <v>35</v>
      </c>
      <c r="B178" s="110" t="s">
        <v>343</v>
      </c>
      <c r="C178" s="111">
        <f>SUM(C141:C177)</f>
        <v>51536.099999999984</v>
      </c>
      <c r="D178" s="111">
        <f t="shared" ref="D178:H178" si="764">SUM(D141:D177)</f>
        <v>583907487.66999996</v>
      </c>
      <c r="E178" s="111">
        <f t="shared" si="764"/>
        <v>304163369.84000009</v>
      </c>
      <c r="F178" s="111">
        <f t="shared" si="764"/>
        <v>5426059.5300000003</v>
      </c>
      <c r="G178" s="111">
        <f t="shared" si="764"/>
        <v>345955.76999999996</v>
      </c>
      <c r="H178" s="111">
        <f t="shared" si="764"/>
        <v>309935385.14000016</v>
      </c>
      <c r="I178" s="69">
        <f>F178/D178</f>
        <v>9.2926698913417278E-3</v>
      </c>
      <c r="J178" s="70">
        <f>F178/C178</f>
        <v>105.28657639984404</v>
      </c>
      <c r="K178" s="112">
        <f>SUM(K141:K177)</f>
        <v>0</v>
      </c>
      <c r="L178" s="112">
        <f t="shared" ref="L178:Q178" si="765">SUM(L141:L177)</f>
        <v>0</v>
      </c>
      <c r="M178" s="112">
        <f t="shared" si="765"/>
        <v>0</v>
      </c>
      <c r="N178" s="112">
        <f t="shared" si="765"/>
        <v>0</v>
      </c>
      <c r="O178" s="112">
        <f t="shared" si="765"/>
        <v>0</v>
      </c>
      <c r="P178" s="112">
        <f t="shared" si="765"/>
        <v>0</v>
      </c>
      <c r="Q178" s="112">
        <f t="shared" si="765"/>
        <v>0</v>
      </c>
      <c r="R178" s="73">
        <f t="shared" si="699"/>
        <v>0</v>
      </c>
      <c r="S178" s="70">
        <f t="shared" si="700"/>
        <v>0</v>
      </c>
      <c r="T178" s="111">
        <f>SUM(T141:T177)</f>
        <v>53111904.140000008</v>
      </c>
      <c r="U178" s="111">
        <f t="shared" ref="U178:Z178" si="766">SUM(U141:U177)</f>
        <v>1593770.0199999996</v>
      </c>
      <c r="V178" s="111">
        <f t="shared" si="766"/>
        <v>10134436.680000002</v>
      </c>
      <c r="W178" s="111">
        <f t="shared" si="766"/>
        <v>0</v>
      </c>
      <c r="X178" s="111">
        <f t="shared" si="766"/>
        <v>0</v>
      </c>
      <c r="Y178" s="111">
        <f t="shared" si="766"/>
        <v>84763.859999999986</v>
      </c>
      <c r="Z178" s="111">
        <f t="shared" si="766"/>
        <v>64924874.699999988</v>
      </c>
      <c r="AA178" s="69">
        <f t="shared" si="708"/>
        <v>0.11119034448260545</v>
      </c>
      <c r="AB178" s="70">
        <f t="shared" si="709"/>
        <v>1259.7940996699404</v>
      </c>
      <c r="AC178" s="111">
        <f>SUM(AC141:AC177)</f>
        <v>19160499.809999999</v>
      </c>
      <c r="AD178" s="111">
        <f t="shared" ref="AD178:AG178" si="767">SUM(AD141:AD177)</f>
        <v>1954390.2699999998</v>
      </c>
      <c r="AE178" s="111">
        <f t="shared" si="767"/>
        <v>332583.50999999995</v>
      </c>
      <c r="AF178" s="111">
        <f t="shared" si="767"/>
        <v>0</v>
      </c>
      <c r="AG178" s="111">
        <f t="shared" si="767"/>
        <v>21447473.589999996</v>
      </c>
      <c r="AH178" s="69">
        <f t="shared" si="715"/>
        <v>3.6730944615187416E-2</v>
      </c>
      <c r="AI178" s="96">
        <f t="shared" si="716"/>
        <v>416.1640789660064</v>
      </c>
      <c r="AJ178" s="111">
        <f>SUM(AJ141:AJ177)</f>
        <v>0</v>
      </c>
      <c r="AK178" s="112">
        <f t="shared" ref="AK178:AL178" si="768">SUM(AK141:AK177)</f>
        <v>0</v>
      </c>
      <c r="AL178" s="112">
        <f t="shared" si="768"/>
        <v>0</v>
      </c>
      <c r="AM178" s="69">
        <f t="shared" si="720"/>
        <v>0</v>
      </c>
      <c r="AN178" s="77">
        <f t="shared" si="721"/>
        <v>0</v>
      </c>
      <c r="AO178" s="111">
        <f>SUM(AO141:AO177)</f>
        <v>11849269.159999998</v>
      </c>
      <c r="AP178" s="111">
        <f t="shared" ref="AP178:AW178" si="769">SUM(AP141:AP177)</f>
        <v>3244734.7499999995</v>
      </c>
      <c r="AQ178" s="111">
        <f t="shared" si="769"/>
        <v>858258.25</v>
      </c>
      <c r="AR178" s="111">
        <f t="shared" si="769"/>
        <v>0</v>
      </c>
      <c r="AS178" s="111">
        <f t="shared" si="769"/>
        <v>11574997.120000003</v>
      </c>
      <c r="AT178" s="111">
        <f t="shared" si="769"/>
        <v>170578.71000000002</v>
      </c>
      <c r="AU178" s="111">
        <f t="shared" si="769"/>
        <v>0</v>
      </c>
      <c r="AV178" s="111">
        <f t="shared" si="769"/>
        <v>3328484.1</v>
      </c>
      <c r="AW178" s="111">
        <f t="shared" si="769"/>
        <v>0</v>
      </c>
      <c r="AX178" s="111">
        <f>SUM(AX141:AX177)</f>
        <v>0</v>
      </c>
      <c r="AY178" s="111">
        <f t="shared" ref="AY178:BE178" si="770">SUM(AY141:AY177)</f>
        <v>32675.219999999998</v>
      </c>
      <c r="AZ178" s="111">
        <f t="shared" si="770"/>
        <v>656267.19000000006</v>
      </c>
      <c r="BA178" s="111">
        <f t="shared" si="770"/>
        <v>4283699.78</v>
      </c>
      <c r="BB178" s="111">
        <f t="shared" si="770"/>
        <v>4598.1900000000005</v>
      </c>
      <c r="BC178" s="111">
        <f t="shared" si="770"/>
        <v>106013.95999999999</v>
      </c>
      <c r="BD178" s="111">
        <f t="shared" si="770"/>
        <v>301331.78999999998</v>
      </c>
      <c r="BE178" s="111">
        <f t="shared" si="770"/>
        <v>36410908.219999991</v>
      </c>
      <c r="BF178" s="69">
        <f t="shared" si="739"/>
        <v>6.2357323700870076E-2</v>
      </c>
      <c r="BG178" s="70">
        <f t="shared" si="740"/>
        <v>706.51268179004626</v>
      </c>
      <c r="BH178" s="111">
        <f>SUM(BH141:BH177)</f>
        <v>192997.58</v>
      </c>
      <c r="BI178" s="111">
        <f t="shared" ref="BI178:BN178" si="771">SUM(BI141:BI177)</f>
        <v>37653.46</v>
      </c>
      <c r="BJ178" s="111">
        <f t="shared" si="771"/>
        <v>558979.4</v>
      </c>
      <c r="BK178" s="111">
        <f t="shared" si="771"/>
        <v>670</v>
      </c>
      <c r="BL178" s="111">
        <f t="shared" si="771"/>
        <v>244834.73</v>
      </c>
      <c r="BM178" s="111">
        <f t="shared" si="771"/>
        <v>0</v>
      </c>
      <c r="BN178" s="111">
        <f t="shared" si="771"/>
        <v>2905880.5500000003</v>
      </c>
      <c r="BO178" s="111">
        <f>SUM(BO141:BO177)</f>
        <v>3941015.7199999993</v>
      </c>
      <c r="BP178" s="69">
        <f t="shared" si="749"/>
        <v>6.7493837692098515E-3</v>
      </c>
      <c r="BQ178" s="70">
        <f t="shared" si="750"/>
        <v>76.470973162501636</v>
      </c>
      <c r="BR178" s="111">
        <f>SUM(BR141:BR177)</f>
        <v>0</v>
      </c>
      <c r="BS178" s="111">
        <f t="shared" ref="BS178:BV178" si="772">SUM(BS141:BS177)</f>
        <v>248898.72999999995</v>
      </c>
      <c r="BT178" s="111">
        <f t="shared" si="772"/>
        <v>53072.83</v>
      </c>
      <c r="BU178" s="111">
        <f t="shared" si="772"/>
        <v>2261094.12</v>
      </c>
      <c r="BV178" s="111">
        <f t="shared" si="772"/>
        <v>2563065.6800000002</v>
      </c>
      <c r="BW178" s="69">
        <f t="shared" si="756"/>
        <v>4.3895064442957404E-3</v>
      </c>
      <c r="BX178" s="70">
        <f t="shared" si="757"/>
        <v>49.733403963435357</v>
      </c>
      <c r="BY178" s="118">
        <f>SUM(BY141:BY177)</f>
        <v>97855487.270000011</v>
      </c>
      <c r="BZ178" s="69">
        <f t="shared" ref="BZ178" si="773">BY178/D178</f>
        <v>0.16758731363503909</v>
      </c>
      <c r="CA178" s="70">
        <f t="shared" ref="CA178" si="774">BY178/C178</f>
        <v>1898.7755625668228</v>
      </c>
      <c r="CB178" s="118">
        <f>SUM(CB141:CB177)</f>
        <v>21298178.499999993</v>
      </c>
      <c r="CC178" s="69">
        <f t="shared" si="758"/>
        <v>3.6475261834691235E-2</v>
      </c>
      <c r="CD178" s="70">
        <f t="shared" si="759"/>
        <v>413.26717582432508</v>
      </c>
      <c r="CE178" s="119">
        <f>SUM(CE141:CE177)</f>
        <v>25531098.850000009</v>
      </c>
      <c r="CF178" s="79">
        <f t="shared" si="761"/>
        <v>4.3724561491544217E-2</v>
      </c>
      <c r="CG178" s="80">
        <f t="shared" si="762"/>
        <v>495.40222969918204</v>
      </c>
    </row>
    <row r="179" spans="1:85" s="61" customFormat="1" ht="4.5" customHeight="1" x14ac:dyDescent="0.2">
      <c r="A179" s="17"/>
      <c r="B179" s="53"/>
      <c r="C179" s="54"/>
      <c r="D179" s="55"/>
      <c r="E179" s="94"/>
      <c r="F179" s="94"/>
      <c r="G179" s="94"/>
      <c r="H179" s="94"/>
      <c r="I179" s="95"/>
      <c r="J179" s="70"/>
      <c r="K179" s="96"/>
      <c r="L179" s="96"/>
      <c r="M179" s="96"/>
      <c r="N179" s="96"/>
      <c r="O179" s="96"/>
      <c r="P179" s="96"/>
      <c r="Q179" s="87"/>
      <c r="R179" s="73"/>
      <c r="S179" s="74"/>
      <c r="T179" s="97"/>
      <c r="U179" s="97"/>
      <c r="V179" s="97"/>
      <c r="W179" s="97"/>
      <c r="X179" s="97"/>
      <c r="Y179" s="97"/>
      <c r="Z179" s="97"/>
      <c r="AA179" s="98"/>
      <c r="AB179" s="99"/>
      <c r="AC179" s="97"/>
      <c r="AD179" s="97"/>
      <c r="AE179" s="97"/>
      <c r="AF179" s="97"/>
      <c r="AG179" s="97"/>
      <c r="AH179" s="98"/>
      <c r="AI179" s="97"/>
      <c r="AJ179" s="97"/>
      <c r="AK179" s="97"/>
      <c r="AL179" s="97"/>
      <c r="AM179" s="98"/>
      <c r="AN179" s="100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8"/>
      <c r="BG179" s="99"/>
      <c r="BH179" s="97"/>
      <c r="BI179" s="97"/>
      <c r="BJ179" s="97"/>
      <c r="BK179" s="97"/>
      <c r="BL179" s="97"/>
      <c r="BM179" s="97"/>
      <c r="BN179" s="97"/>
      <c r="BO179" s="97"/>
      <c r="BP179" s="98"/>
      <c r="BQ179" s="99"/>
      <c r="BR179" s="97"/>
      <c r="BS179" s="97"/>
      <c r="BT179" s="97"/>
      <c r="BU179" s="97"/>
      <c r="BV179" s="97"/>
      <c r="BW179" s="98"/>
      <c r="BX179" s="99"/>
      <c r="BY179" s="97"/>
      <c r="BZ179" s="98"/>
      <c r="CA179" s="99"/>
      <c r="CB179" s="97"/>
      <c r="CC179" s="98"/>
      <c r="CD179" s="99"/>
      <c r="CE179" s="92"/>
    </row>
    <row r="180" spans="1:85" s="61" customFormat="1" x14ac:dyDescent="0.2">
      <c r="A180" s="56"/>
      <c r="B180" s="110" t="s">
        <v>344</v>
      </c>
      <c r="C180" s="115"/>
      <c r="D180" s="116"/>
      <c r="E180" s="83"/>
      <c r="F180" s="83"/>
      <c r="G180" s="83"/>
      <c r="H180" s="83"/>
      <c r="I180" s="84"/>
      <c r="J180" s="85"/>
      <c r="K180" s="86"/>
      <c r="L180" s="86"/>
      <c r="M180" s="86"/>
      <c r="N180" s="86"/>
      <c r="O180" s="86"/>
      <c r="P180" s="86"/>
      <c r="Q180" s="87"/>
      <c r="R180" s="88"/>
      <c r="S180" s="89"/>
      <c r="T180" s="86"/>
      <c r="U180" s="86"/>
      <c r="V180" s="86"/>
      <c r="W180" s="86"/>
      <c r="X180" s="86"/>
      <c r="Y180" s="86"/>
      <c r="Z180" s="86"/>
      <c r="AA180" s="90"/>
      <c r="AB180" s="85"/>
      <c r="AC180" s="86"/>
      <c r="AD180" s="86"/>
      <c r="AE180" s="86"/>
      <c r="AF180" s="86"/>
      <c r="AG180" s="86"/>
      <c r="AH180" s="90"/>
      <c r="AI180" s="86"/>
      <c r="AJ180" s="86"/>
      <c r="AK180" s="86"/>
      <c r="AL180" s="86"/>
      <c r="AM180" s="90"/>
      <c r="AN180" s="91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90"/>
      <c r="BG180" s="85"/>
      <c r="BH180" s="86"/>
      <c r="BI180" s="86"/>
      <c r="BJ180" s="86"/>
      <c r="BK180" s="86"/>
      <c r="BL180" s="86"/>
      <c r="BM180" s="86"/>
      <c r="BN180" s="86"/>
      <c r="BO180" s="86"/>
      <c r="BP180" s="90"/>
      <c r="BQ180" s="85"/>
      <c r="BR180" s="86"/>
      <c r="BS180" s="86"/>
      <c r="BT180" s="86"/>
      <c r="BU180" s="86"/>
      <c r="BV180" s="86"/>
      <c r="BW180" s="90"/>
      <c r="BX180" s="85"/>
      <c r="BY180" s="86"/>
      <c r="BZ180" s="90"/>
      <c r="CA180" s="85"/>
      <c r="CB180" s="86"/>
      <c r="CC180" s="90"/>
      <c r="CD180" s="85"/>
      <c r="CE180" s="92"/>
      <c r="CF180" s="107"/>
      <c r="CG180" s="108"/>
    </row>
    <row r="181" spans="1:85" s="61" customFormat="1" ht="4.5" customHeight="1" x14ac:dyDescent="0.2">
      <c r="A181" s="17"/>
      <c r="B181" s="53"/>
      <c r="C181" s="54"/>
      <c r="D181" s="55"/>
      <c r="E181" s="94"/>
      <c r="F181" s="94"/>
      <c r="G181" s="94"/>
      <c r="H181" s="94"/>
      <c r="I181" s="95"/>
      <c r="J181" s="70"/>
      <c r="K181" s="96"/>
      <c r="L181" s="96"/>
      <c r="M181" s="96"/>
      <c r="N181" s="96"/>
      <c r="O181" s="96"/>
      <c r="P181" s="96"/>
      <c r="Q181" s="87"/>
      <c r="R181" s="73"/>
      <c r="S181" s="74"/>
      <c r="T181" s="97"/>
      <c r="U181" s="97"/>
      <c r="V181" s="97"/>
      <c r="W181" s="97"/>
      <c r="X181" s="97"/>
      <c r="Y181" s="97"/>
      <c r="Z181" s="97"/>
      <c r="AA181" s="98"/>
      <c r="AB181" s="99"/>
      <c r="AC181" s="97"/>
      <c r="AD181" s="97"/>
      <c r="AE181" s="97"/>
      <c r="AF181" s="97"/>
      <c r="AG181" s="97"/>
      <c r="AH181" s="98"/>
      <c r="AI181" s="97"/>
      <c r="AJ181" s="97"/>
      <c r="AK181" s="97"/>
      <c r="AL181" s="97"/>
      <c r="AM181" s="98"/>
      <c r="AN181" s="100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8"/>
      <c r="BG181" s="99"/>
      <c r="BH181" s="97"/>
      <c r="BI181" s="97"/>
      <c r="BJ181" s="97"/>
      <c r="BK181" s="97"/>
      <c r="BL181" s="97"/>
      <c r="BM181" s="97"/>
      <c r="BN181" s="97"/>
      <c r="BO181" s="97"/>
      <c r="BP181" s="98"/>
      <c r="BQ181" s="99"/>
      <c r="BR181" s="97"/>
      <c r="BS181" s="97"/>
      <c r="BT181" s="97"/>
      <c r="BU181" s="97"/>
      <c r="BV181" s="97"/>
      <c r="BW181" s="98"/>
      <c r="BX181" s="99"/>
      <c r="BY181" s="97"/>
      <c r="BZ181" s="98"/>
      <c r="CA181" s="99"/>
      <c r="CB181" s="97"/>
      <c r="CC181" s="98"/>
      <c r="CD181" s="99"/>
      <c r="CE181" s="92"/>
    </row>
    <row r="182" spans="1:85" x14ac:dyDescent="0.2">
      <c r="A182" s="56" t="s">
        <v>345</v>
      </c>
      <c r="B182" s="101" t="s">
        <v>346</v>
      </c>
      <c r="C182" s="102">
        <f t="shared" ref="C182:C207" si="775">VLOOKUP($A182,enroll1516,3,FALSE)</f>
        <v>981.38000000000011</v>
      </c>
      <c r="D182" s="102">
        <f t="shared" ref="D182:D207" si="776">VLOOKUP($A182,enroll1516,4,FALSE)</f>
        <v>11589264.09</v>
      </c>
      <c r="E182" s="103">
        <f t="shared" ref="E182:E207" si="777">IF(ISNA(VLOOKUP($A182,program1516,2,FALSE))=TRUE,0,VLOOKUP($A182,program1516,2,FALSE))</f>
        <v>5119887.71</v>
      </c>
      <c r="F182" s="103">
        <f t="shared" ref="F182:F207" si="778">IF(ISNA(VLOOKUP($A182,program1516,3,FALSE))=TRUE,0,VLOOKUP($A182,program1516,3,FALSE))</f>
        <v>57168.85</v>
      </c>
      <c r="G182" s="103">
        <f t="shared" ref="G182:G207" si="779">IF(ISNA(VLOOKUP($A182,program1516,4,FALSE))=TRUE,0,VLOOKUP($A182,program1516,4,FALSE))</f>
        <v>0</v>
      </c>
      <c r="H182" s="103">
        <f>SUM(E182:G182)</f>
        <v>5177056.5599999996</v>
      </c>
      <c r="I182" s="90">
        <f t="shared" ref="I182:I207" si="780">H182/D182</f>
        <v>0.44671141496094768</v>
      </c>
      <c r="J182" s="85">
        <f t="shared" ref="J182:J207" si="781">H182/C182</f>
        <v>5275.2823167376546</v>
      </c>
      <c r="K182" s="103">
        <f t="shared" ref="K182:P182" si="782">IF(ISNA(VLOOKUP($A177,program1516,5,FALSE))=TRUE,0,VLOOKUP($A177,program1516,5,FALSE))</f>
        <v>0</v>
      </c>
      <c r="L182" s="103">
        <f t="shared" si="782"/>
        <v>0</v>
      </c>
      <c r="M182" s="103">
        <f t="shared" si="782"/>
        <v>0</v>
      </c>
      <c r="N182" s="103">
        <f t="shared" si="782"/>
        <v>0</v>
      </c>
      <c r="O182" s="103">
        <f t="shared" si="782"/>
        <v>0</v>
      </c>
      <c r="P182" s="103">
        <f t="shared" si="782"/>
        <v>0</v>
      </c>
      <c r="Q182" s="103"/>
      <c r="R182" s="88">
        <f t="shared" ref="R182:R207" si="783">Q182/D182</f>
        <v>0</v>
      </c>
      <c r="S182" s="89">
        <f t="shared" ref="S182:S207" si="784">Q182/C182</f>
        <v>0</v>
      </c>
      <c r="T182" s="104">
        <f t="shared" ref="T182:T207" si="785">VLOOKUP($A182,program1516,11,FALSE)</f>
        <v>867974.29000000015</v>
      </c>
      <c r="U182" s="104">
        <f t="shared" ref="U182:U207" si="786">VLOOKUP($A182,program1516,12,FALSE)</f>
        <v>102150.56999999999</v>
      </c>
      <c r="V182" s="104">
        <f t="shared" ref="V182:V207" si="787">VLOOKUP($A182,program1516,13,FALSE)</f>
        <v>200067.42999999996</v>
      </c>
      <c r="W182" s="103">
        <f t="shared" ref="W182:W207" si="788">VLOOKUP($A182,program1516,14,FALSE)</f>
        <v>0</v>
      </c>
      <c r="X182" s="103">
        <f t="shared" ref="X182:X207" si="789">VLOOKUP($A182,program1516,15,FALSE)</f>
        <v>0</v>
      </c>
      <c r="Y182" s="103">
        <f t="shared" ref="Y182:Y207" si="790">VLOOKUP($A182,program1516,16,FALSE)</f>
        <v>0</v>
      </c>
      <c r="Z182" s="105">
        <f t="shared" ref="Z182:Z207" si="791">SUM(T182:Y182)</f>
        <v>1170192.29</v>
      </c>
      <c r="AA182" s="90">
        <f t="shared" ref="AA182:AA207" si="792">Z182/D182</f>
        <v>0.10097209632229548</v>
      </c>
      <c r="AB182" s="85">
        <f t="shared" ref="AB182:AB207" si="793">Z182/C182</f>
        <v>1192.3946789215186</v>
      </c>
      <c r="AC182" s="104">
        <f t="shared" ref="AC182:AC207" si="794">VLOOKUP($A182,program1516,17,FALSE)</f>
        <v>486595.13999999996</v>
      </c>
      <c r="AD182" s="104">
        <f t="shared" ref="AD182:AD207" si="795">VLOOKUP($A182,program1516,18,FALSE)</f>
        <v>0</v>
      </c>
      <c r="AE182" s="104">
        <f t="shared" ref="AE182:AE207" si="796">VLOOKUP($A182,program1516,19,FALSE)</f>
        <v>9013.69</v>
      </c>
      <c r="AF182" s="104">
        <f t="shared" ref="AF182:AF207" si="797">VLOOKUP($A182,program1516,20,FALSE)</f>
        <v>0</v>
      </c>
      <c r="AG182" s="86">
        <f t="shared" ref="AG182:AG207" si="798">SUM(AC182:AF182)</f>
        <v>495608.82999999996</v>
      </c>
      <c r="AH182" s="90">
        <f t="shared" ref="AH182:AH207" si="799">AG182/D182</f>
        <v>4.2764478067908104E-2</v>
      </c>
      <c r="AI182" s="86">
        <f t="shared" ref="AI182:AI207" si="800">AG182/C182</f>
        <v>505.01215635126039</v>
      </c>
      <c r="AJ182" s="104">
        <f t="shared" ref="AJ182:AJ207" si="801">VLOOKUP($A182,program1516,21,FALSE)</f>
        <v>0</v>
      </c>
      <c r="AK182" s="104">
        <f t="shared" ref="AK182:AK207" si="802">VLOOKUP($A182,program1516,22,FALSE)</f>
        <v>0</v>
      </c>
      <c r="AL182" s="86">
        <f t="shared" ref="AL182:AL207" si="803">SUM(AJ182:AK182)</f>
        <v>0</v>
      </c>
      <c r="AM182" s="90">
        <f t="shared" ref="AM182:AM207" si="804">AL182/D182</f>
        <v>0</v>
      </c>
      <c r="AN182" s="91">
        <f t="shared" ref="AN182:AN207" si="805">AL182/C182</f>
        <v>0</v>
      </c>
      <c r="AO182" s="104">
        <f t="shared" ref="AO182:AO207" si="806">VLOOKUP($A182,program1516,23,FALSE)</f>
        <v>969266.09</v>
      </c>
      <c r="AP182" s="104">
        <f t="shared" ref="AP182:AP207" si="807">VLOOKUP($A182,program1516,24,FALSE)</f>
        <v>71290.899999999994</v>
      </c>
      <c r="AQ182" s="104">
        <f t="shared" ref="AQ182:AQ207" si="808">VLOOKUP($A182,program1516,25,FALSE)</f>
        <v>116558.55</v>
      </c>
      <c r="AR182" s="104">
        <f t="shared" ref="AR182:AR207" si="809">VLOOKUP($A182,program1516,26,FALSE)</f>
        <v>0</v>
      </c>
      <c r="AS182" s="104">
        <f t="shared" ref="AS182:AS207" si="810">VLOOKUP($A182,program1516,27,FALSE)</f>
        <v>382340.0199999999</v>
      </c>
      <c r="AT182" s="104">
        <f t="shared" ref="AT182:AT207" si="811">VLOOKUP($A182,program1516,28,FALSE)</f>
        <v>0</v>
      </c>
      <c r="AU182" s="104">
        <f t="shared" ref="AU182:AU207" si="812">VLOOKUP($A182,program1516,29,FALSE)</f>
        <v>0</v>
      </c>
      <c r="AV182" s="104">
        <f t="shared" ref="AV182:AV207" si="813">VLOOKUP($A182,program1516,30,FALSE)</f>
        <v>77902.2</v>
      </c>
      <c r="AW182" s="104">
        <f t="shared" ref="AW182:AW207" si="814">VLOOKUP($A182,program1516,31,FALSE)</f>
        <v>0</v>
      </c>
      <c r="AX182" s="104">
        <f t="shared" ref="AX182:AX207" si="815">VLOOKUP($A182,program1516,32,FALSE)</f>
        <v>0</v>
      </c>
      <c r="AY182" s="104">
        <f t="shared" ref="AY182:AY207" si="816">VLOOKUP($A182,program1516,33,FALSE)</f>
        <v>0</v>
      </c>
      <c r="AZ182" s="104">
        <f t="shared" ref="AZ182:AZ207" si="817">VLOOKUP($A182,program1516,34,FALSE)</f>
        <v>72443.590000000011</v>
      </c>
      <c r="BA182" s="104">
        <f t="shared" ref="BA182:BA207" si="818">VLOOKUP($A182,program1516,35,FALSE)</f>
        <v>384780.97000000003</v>
      </c>
      <c r="BB182" s="104">
        <f t="shared" ref="BB182:BB207" si="819">VLOOKUP($A182,program1516,36,FALSE)</f>
        <v>0</v>
      </c>
      <c r="BC182" s="104">
        <f t="shared" ref="BC182:BC207" si="820">VLOOKUP($A182,program1516,37,FALSE)</f>
        <v>0</v>
      </c>
      <c r="BD182" s="104">
        <f t="shared" ref="BD182:BD207" si="821">VLOOKUP($A182,program1516,38,FALSE)</f>
        <v>0</v>
      </c>
      <c r="BE182" s="86">
        <f t="shared" ref="BE182:BE207" si="822">SUM(AO182:BD182)</f>
        <v>2074582.32</v>
      </c>
      <c r="BF182" s="90">
        <f t="shared" ref="BF182:BF207" si="823">BE182/D182</f>
        <v>0.17900897795487203</v>
      </c>
      <c r="BG182" s="85">
        <f t="shared" ref="BG182:BG207" si="824">BE182/C182</f>
        <v>2113.9439564694612</v>
      </c>
      <c r="BH182" s="104">
        <f t="shared" ref="BH182:BH207" si="825">VLOOKUP($A182,program1516,39,FALSE)</f>
        <v>0</v>
      </c>
      <c r="BI182" s="104">
        <f t="shared" ref="BI182:BI207" si="826">VLOOKUP($A182,program1516,40,FALSE)</f>
        <v>0</v>
      </c>
      <c r="BJ182" s="104">
        <f t="shared" ref="BJ182:BJ207" si="827">VLOOKUP($A182,program1516,41,FALSE)</f>
        <v>3164.8900000000003</v>
      </c>
      <c r="BK182" s="104">
        <f t="shared" ref="BK182:BK207" si="828">VLOOKUP($A182,program1516,42,FALSE)</f>
        <v>0</v>
      </c>
      <c r="BL182" s="104">
        <f t="shared" ref="BL182:BL207" si="829">VLOOKUP($A182,program1516,43,FALSE)</f>
        <v>0</v>
      </c>
      <c r="BM182" s="104">
        <f t="shared" ref="BM182:BM207" si="830">VLOOKUP($A182,program1516,44,FALSE)</f>
        <v>0</v>
      </c>
      <c r="BN182" s="104">
        <f t="shared" ref="BN182:BN207" si="831">VLOOKUP($A182,program1516,45,FALSE)</f>
        <v>47644.11</v>
      </c>
      <c r="BO182" s="87">
        <f t="shared" ref="BO182:BO207" si="832">SUM(BH182:BN182)</f>
        <v>50809</v>
      </c>
      <c r="BP182" s="90">
        <f t="shared" ref="BP182:BP207" si="833">BO182/D182</f>
        <v>4.3841437735327336E-3</v>
      </c>
      <c r="BQ182" s="85">
        <f t="shared" ref="BQ182:BQ207" si="834">BO182/C182</f>
        <v>51.773013511585724</v>
      </c>
      <c r="BR182" s="104">
        <f t="shared" ref="BR182:BR207" si="835">VLOOKUP($A182,program1516,46,FALSE)</f>
        <v>0</v>
      </c>
      <c r="BS182" s="104">
        <f t="shared" ref="BS182:BS207" si="836">VLOOKUP($A182,program1516,47,FALSE)</f>
        <v>0</v>
      </c>
      <c r="BT182" s="104">
        <f t="shared" ref="BT182:BT207" si="837">VLOOKUP($A182,program1516,48,FALSE)</f>
        <v>0</v>
      </c>
      <c r="BU182" s="104">
        <f t="shared" ref="BU182:BU207" si="838">VLOOKUP($A182,program1516,49,FALSE)</f>
        <v>16548.060000000001</v>
      </c>
      <c r="BV182" s="87">
        <f t="shared" ref="BV182:BV207" si="839">SUM(BR182:BU182)</f>
        <v>16548.060000000001</v>
      </c>
      <c r="BW182" s="90">
        <f t="shared" ref="BW182:BW207" si="840">BV182/D182</f>
        <v>1.4278784115618511E-3</v>
      </c>
      <c r="BX182" s="85">
        <f t="shared" ref="BX182:BX207" si="841">BV182/C182</f>
        <v>16.86203101754672</v>
      </c>
      <c r="BY182" s="104">
        <v>1926168.9699999997</v>
      </c>
      <c r="BZ182" s="90">
        <v>0.16620287147153964</v>
      </c>
      <c r="CA182" s="85">
        <v>1962.7147180500922</v>
      </c>
      <c r="CB182" s="104">
        <v>504295.77</v>
      </c>
      <c r="CC182" s="90">
        <f t="shared" ref="CC182:CC207" si="842">CB182/D182</f>
        <v>4.3514045938010892E-2</v>
      </c>
      <c r="CD182" s="85">
        <f t="shared" ref="CD182:CD207" si="843">CB182/C182</f>
        <v>513.86391611811939</v>
      </c>
      <c r="CE182" s="106">
        <f t="shared" ref="CE182:CE207" si="844">VLOOKUP($A182,program1516,52,FALSE)</f>
        <v>174002.29</v>
      </c>
      <c r="CF182" s="107">
        <f t="shared" ref="CF182:CF207" si="845">CE182/D182</f>
        <v>1.5014093099331556E-2</v>
      </c>
      <c r="CG182" s="108">
        <f t="shared" ref="CG182:CG207" si="846">CE182/C182</f>
        <v>177.30368460738958</v>
      </c>
    </row>
    <row r="183" spans="1:85" x14ac:dyDescent="0.2">
      <c r="A183" s="56" t="s">
        <v>347</v>
      </c>
      <c r="B183" s="101" t="s">
        <v>348</v>
      </c>
      <c r="C183" s="102">
        <f t="shared" si="775"/>
        <v>996.19999999999993</v>
      </c>
      <c r="D183" s="102">
        <f t="shared" si="776"/>
        <v>13587017.65</v>
      </c>
      <c r="E183" s="103">
        <f t="shared" si="777"/>
        <v>6620919.5199999996</v>
      </c>
      <c r="F183" s="103">
        <f t="shared" si="778"/>
        <v>0</v>
      </c>
      <c r="G183" s="103">
        <f t="shared" si="779"/>
        <v>0</v>
      </c>
      <c r="H183" s="103">
        <f t="shared" ref="H183:H207" si="847">SUM(E183:G183)</f>
        <v>6620919.5199999996</v>
      </c>
      <c r="I183" s="90">
        <f t="shared" si="780"/>
        <v>0.48729748430112618</v>
      </c>
      <c r="J183" s="85">
        <f t="shared" si="781"/>
        <v>6646.1749849427824</v>
      </c>
      <c r="K183" s="103">
        <f t="shared" ref="K183:P183" si="848">IF(ISNA(VLOOKUP($A177,program1516,5,FALSE))=TRUE,0,VLOOKUP($A177,program1516,5,FALSE))</f>
        <v>0</v>
      </c>
      <c r="L183" s="103">
        <f t="shared" si="848"/>
        <v>0</v>
      </c>
      <c r="M183" s="103">
        <f t="shared" si="848"/>
        <v>0</v>
      </c>
      <c r="N183" s="103">
        <f t="shared" si="848"/>
        <v>0</v>
      </c>
      <c r="O183" s="103">
        <f t="shared" si="848"/>
        <v>0</v>
      </c>
      <c r="P183" s="103">
        <f t="shared" si="848"/>
        <v>0</v>
      </c>
      <c r="Q183" s="103"/>
      <c r="R183" s="88">
        <f t="shared" si="783"/>
        <v>0</v>
      </c>
      <c r="S183" s="89">
        <f t="shared" si="784"/>
        <v>0</v>
      </c>
      <c r="T183" s="104">
        <f t="shared" si="785"/>
        <v>1470565.04</v>
      </c>
      <c r="U183" s="104">
        <f t="shared" si="786"/>
        <v>36979.35</v>
      </c>
      <c r="V183" s="104">
        <f t="shared" si="787"/>
        <v>0</v>
      </c>
      <c r="W183" s="103">
        <f t="shared" si="788"/>
        <v>0</v>
      </c>
      <c r="X183" s="103">
        <f t="shared" si="789"/>
        <v>0</v>
      </c>
      <c r="Y183" s="103">
        <f t="shared" si="790"/>
        <v>0</v>
      </c>
      <c r="Z183" s="105">
        <f t="shared" si="791"/>
        <v>1507544.3900000001</v>
      </c>
      <c r="AA183" s="90">
        <f t="shared" si="792"/>
        <v>0.11095476791406098</v>
      </c>
      <c r="AB183" s="85">
        <f t="shared" si="793"/>
        <v>1513.2949106605101</v>
      </c>
      <c r="AC183" s="104">
        <f t="shared" si="794"/>
        <v>368382.98999999993</v>
      </c>
      <c r="AD183" s="104">
        <f t="shared" si="795"/>
        <v>0</v>
      </c>
      <c r="AE183" s="104">
        <f t="shared" si="796"/>
        <v>6355.9999999999991</v>
      </c>
      <c r="AF183" s="104">
        <f t="shared" si="797"/>
        <v>0</v>
      </c>
      <c r="AG183" s="86">
        <f t="shared" si="798"/>
        <v>374738.98999999993</v>
      </c>
      <c r="AH183" s="90">
        <f t="shared" si="799"/>
        <v>2.7580665577482334E-2</v>
      </c>
      <c r="AI183" s="86">
        <f t="shared" si="800"/>
        <v>376.16843003412964</v>
      </c>
      <c r="AJ183" s="104">
        <f t="shared" si="801"/>
        <v>0</v>
      </c>
      <c r="AK183" s="104">
        <f t="shared" si="802"/>
        <v>0</v>
      </c>
      <c r="AL183" s="86">
        <f t="shared" si="803"/>
        <v>0</v>
      </c>
      <c r="AM183" s="90">
        <f t="shared" si="804"/>
        <v>0</v>
      </c>
      <c r="AN183" s="91">
        <f t="shared" si="805"/>
        <v>0</v>
      </c>
      <c r="AO183" s="104">
        <f t="shared" si="806"/>
        <v>211261.53</v>
      </c>
      <c r="AP183" s="104">
        <f t="shared" si="807"/>
        <v>329873.13</v>
      </c>
      <c r="AQ183" s="104">
        <f t="shared" si="808"/>
        <v>36877.85</v>
      </c>
      <c r="AR183" s="104">
        <f t="shared" si="809"/>
        <v>0</v>
      </c>
      <c r="AS183" s="104">
        <f t="shared" si="810"/>
        <v>311465.60999999993</v>
      </c>
      <c r="AT183" s="104">
        <f t="shared" si="811"/>
        <v>0</v>
      </c>
      <c r="AU183" s="104">
        <f t="shared" si="812"/>
        <v>0</v>
      </c>
      <c r="AV183" s="104">
        <f t="shared" si="813"/>
        <v>58812.91</v>
      </c>
      <c r="AW183" s="104">
        <f t="shared" si="814"/>
        <v>0</v>
      </c>
      <c r="AX183" s="104">
        <f t="shared" si="815"/>
        <v>0</v>
      </c>
      <c r="AY183" s="104">
        <f t="shared" si="816"/>
        <v>0</v>
      </c>
      <c r="AZ183" s="104">
        <f t="shared" si="817"/>
        <v>17232.72</v>
      </c>
      <c r="BA183" s="104">
        <f t="shared" si="818"/>
        <v>53128.610000000008</v>
      </c>
      <c r="BB183" s="104">
        <f t="shared" si="819"/>
        <v>0</v>
      </c>
      <c r="BC183" s="104">
        <f t="shared" si="820"/>
        <v>0</v>
      </c>
      <c r="BD183" s="104">
        <f t="shared" si="821"/>
        <v>0</v>
      </c>
      <c r="BE183" s="86">
        <f t="shared" si="822"/>
        <v>1018652.3599999999</v>
      </c>
      <c r="BF183" s="90">
        <f t="shared" si="823"/>
        <v>7.4972476391829801E-2</v>
      </c>
      <c r="BG183" s="85">
        <f t="shared" si="824"/>
        <v>1022.5380044167837</v>
      </c>
      <c r="BH183" s="104">
        <f t="shared" si="825"/>
        <v>0</v>
      </c>
      <c r="BI183" s="104">
        <f t="shared" si="826"/>
        <v>0</v>
      </c>
      <c r="BJ183" s="104">
        <f t="shared" si="827"/>
        <v>9014.130000000001</v>
      </c>
      <c r="BK183" s="104">
        <f t="shared" si="828"/>
        <v>0</v>
      </c>
      <c r="BL183" s="104">
        <f t="shared" si="829"/>
        <v>0</v>
      </c>
      <c r="BM183" s="104">
        <f t="shared" si="830"/>
        <v>0</v>
      </c>
      <c r="BN183" s="104">
        <f t="shared" si="831"/>
        <v>262331.91000000003</v>
      </c>
      <c r="BO183" s="87">
        <f t="shared" si="832"/>
        <v>271346.04000000004</v>
      </c>
      <c r="BP183" s="90">
        <f t="shared" si="833"/>
        <v>1.9970978693768019E-2</v>
      </c>
      <c r="BQ183" s="85">
        <f t="shared" si="834"/>
        <v>272.38108813491272</v>
      </c>
      <c r="BR183" s="104">
        <f t="shared" si="835"/>
        <v>0</v>
      </c>
      <c r="BS183" s="104">
        <f t="shared" si="836"/>
        <v>0</v>
      </c>
      <c r="BT183" s="104">
        <f t="shared" si="837"/>
        <v>48308.74</v>
      </c>
      <c r="BU183" s="104">
        <f t="shared" si="838"/>
        <v>11781.579999999998</v>
      </c>
      <c r="BV183" s="87">
        <f t="shared" si="839"/>
        <v>60090.319999999992</v>
      </c>
      <c r="BW183" s="90">
        <f t="shared" si="840"/>
        <v>4.4226276544212769E-3</v>
      </c>
      <c r="BX183" s="85">
        <f t="shared" si="841"/>
        <v>60.319534230074282</v>
      </c>
      <c r="BY183" s="104">
        <v>2583208.4300000006</v>
      </c>
      <c r="BZ183" s="90">
        <v>0.19012328507573556</v>
      </c>
      <c r="CA183" s="85">
        <v>2593.0620658502316</v>
      </c>
      <c r="CB183" s="104">
        <v>491788.81999999995</v>
      </c>
      <c r="CC183" s="90">
        <f t="shared" si="842"/>
        <v>3.619549430702329E-2</v>
      </c>
      <c r="CD183" s="85">
        <f t="shared" si="843"/>
        <v>493.6647460349327</v>
      </c>
      <c r="CE183" s="106">
        <f t="shared" si="844"/>
        <v>658728.78</v>
      </c>
      <c r="CF183" s="107">
        <f t="shared" si="845"/>
        <v>4.8482220084552552E-2</v>
      </c>
      <c r="CG183" s="108">
        <f t="shared" si="846"/>
        <v>661.24149769122675</v>
      </c>
    </row>
    <row r="184" spans="1:85" x14ac:dyDescent="0.2">
      <c r="A184" s="56" t="s">
        <v>349</v>
      </c>
      <c r="B184" s="101" t="s">
        <v>350</v>
      </c>
      <c r="C184" s="102">
        <f t="shared" si="775"/>
        <v>982.63999999999987</v>
      </c>
      <c r="D184" s="102">
        <f t="shared" si="776"/>
        <v>10566422.310000001</v>
      </c>
      <c r="E184" s="103">
        <f t="shared" si="777"/>
        <v>5372415.0200000005</v>
      </c>
      <c r="F184" s="103">
        <f t="shared" si="778"/>
        <v>0</v>
      </c>
      <c r="G184" s="103">
        <f t="shared" si="779"/>
        <v>0</v>
      </c>
      <c r="H184" s="103">
        <f t="shared" si="847"/>
        <v>5372415.0200000005</v>
      </c>
      <c r="I184" s="90">
        <f t="shared" si="780"/>
        <v>0.50844220137932383</v>
      </c>
      <c r="J184" s="85">
        <f t="shared" si="781"/>
        <v>5467.3278311487429</v>
      </c>
      <c r="K184" s="103">
        <f t="shared" ref="K184:P184" si="849">IF(ISNA(VLOOKUP($A177,program1516,5,FALSE))=TRUE,0,VLOOKUP($A177,program1516,5,FALSE))</f>
        <v>0</v>
      </c>
      <c r="L184" s="103">
        <f t="shared" si="849"/>
        <v>0</v>
      </c>
      <c r="M184" s="103">
        <f t="shared" si="849"/>
        <v>0</v>
      </c>
      <c r="N184" s="103">
        <f t="shared" si="849"/>
        <v>0</v>
      </c>
      <c r="O184" s="103">
        <f t="shared" si="849"/>
        <v>0</v>
      </c>
      <c r="P184" s="103">
        <f t="shared" si="849"/>
        <v>0</v>
      </c>
      <c r="Q184" s="103"/>
      <c r="R184" s="88">
        <f t="shared" si="783"/>
        <v>0</v>
      </c>
      <c r="S184" s="89">
        <f t="shared" si="784"/>
        <v>0</v>
      </c>
      <c r="T184" s="104">
        <f t="shared" si="785"/>
        <v>897726.20000000007</v>
      </c>
      <c r="U184" s="104">
        <f t="shared" si="786"/>
        <v>25176.91</v>
      </c>
      <c r="V184" s="104">
        <f t="shared" si="787"/>
        <v>185042.62000000002</v>
      </c>
      <c r="W184" s="103">
        <f t="shared" si="788"/>
        <v>0</v>
      </c>
      <c r="X184" s="103">
        <f t="shared" si="789"/>
        <v>0</v>
      </c>
      <c r="Y184" s="103">
        <f t="shared" si="790"/>
        <v>0</v>
      </c>
      <c r="Z184" s="105">
        <f t="shared" si="791"/>
        <v>1107945.7300000002</v>
      </c>
      <c r="AA184" s="90">
        <f t="shared" si="792"/>
        <v>0.10485533300627657</v>
      </c>
      <c r="AB184" s="85">
        <f t="shared" si="793"/>
        <v>1127.5194679638528</v>
      </c>
      <c r="AC184" s="104">
        <f t="shared" si="794"/>
        <v>364766.18000000005</v>
      </c>
      <c r="AD184" s="104">
        <f t="shared" si="795"/>
        <v>0</v>
      </c>
      <c r="AE184" s="104">
        <f t="shared" si="796"/>
        <v>7809.4400000000005</v>
      </c>
      <c r="AF184" s="104">
        <f t="shared" si="797"/>
        <v>0</v>
      </c>
      <c r="AG184" s="86">
        <f t="shared" si="798"/>
        <v>372575.62000000005</v>
      </c>
      <c r="AH184" s="90">
        <f t="shared" si="799"/>
        <v>3.5260337801130345E-2</v>
      </c>
      <c r="AI184" s="86">
        <f t="shared" si="800"/>
        <v>379.1577993975414</v>
      </c>
      <c r="AJ184" s="104">
        <f t="shared" si="801"/>
        <v>0</v>
      </c>
      <c r="AK184" s="104">
        <f t="shared" si="802"/>
        <v>0</v>
      </c>
      <c r="AL184" s="86">
        <f t="shared" si="803"/>
        <v>0</v>
      </c>
      <c r="AM184" s="90">
        <f t="shared" si="804"/>
        <v>0</v>
      </c>
      <c r="AN184" s="91">
        <f t="shared" si="805"/>
        <v>0</v>
      </c>
      <c r="AO184" s="104">
        <f t="shared" si="806"/>
        <v>308066.48</v>
      </c>
      <c r="AP184" s="104">
        <f t="shared" si="807"/>
        <v>61514.61</v>
      </c>
      <c r="AQ184" s="104">
        <f t="shared" si="808"/>
        <v>168622.04</v>
      </c>
      <c r="AR184" s="104">
        <f t="shared" si="809"/>
        <v>0</v>
      </c>
      <c r="AS184" s="104">
        <f t="shared" si="810"/>
        <v>292680.49</v>
      </c>
      <c r="AT184" s="104">
        <f t="shared" si="811"/>
        <v>0</v>
      </c>
      <c r="AU184" s="104">
        <f t="shared" si="812"/>
        <v>0</v>
      </c>
      <c r="AV184" s="104">
        <f t="shared" si="813"/>
        <v>75496.350000000006</v>
      </c>
      <c r="AW184" s="104">
        <f t="shared" si="814"/>
        <v>0</v>
      </c>
      <c r="AX184" s="104">
        <f t="shared" si="815"/>
        <v>0</v>
      </c>
      <c r="AY184" s="104">
        <f t="shared" si="816"/>
        <v>0</v>
      </c>
      <c r="AZ184" s="104">
        <f t="shared" si="817"/>
        <v>36616.54</v>
      </c>
      <c r="BA184" s="104">
        <f t="shared" si="818"/>
        <v>296335.11000000004</v>
      </c>
      <c r="BB184" s="104">
        <f t="shared" si="819"/>
        <v>0</v>
      </c>
      <c r="BC184" s="104">
        <f t="shared" si="820"/>
        <v>0</v>
      </c>
      <c r="BD184" s="104">
        <f t="shared" si="821"/>
        <v>0</v>
      </c>
      <c r="BE184" s="86">
        <f t="shared" si="822"/>
        <v>1239331.6200000001</v>
      </c>
      <c r="BF184" s="90">
        <f t="shared" si="823"/>
        <v>0.11728961645107672</v>
      </c>
      <c r="BG184" s="85">
        <f t="shared" si="824"/>
        <v>1261.2265122527074</v>
      </c>
      <c r="BH184" s="104">
        <f t="shared" si="825"/>
        <v>8447.3599999999988</v>
      </c>
      <c r="BI184" s="104">
        <f t="shared" si="826"/>
        <v>0</v>
      </c>
      <c r="BJ184" s="104">
        <f t="shared" si="827"/>
        <v>9117.5300000000025</v>
      </c>
      <c r="BK184" s="104">
        <f t="shared" si="828"/>
        <v>0</v>
      </c>
      <c r="BL184" s="104">
        <f t="shared" si="829"/>
        <v>0</v>
      </c>
      <c r="BM184" s="104">
        <f t="shared" si="830"/>
        <v>0</v>
      </c>
      <c r="BN184" s="104">
        <f t="shared" si="831"/>
        <v>777.75</v>
      </c>
      <c r="BO184" s="87">
        <f t="shared" si="832"/>
        <v>18342.64</v>
      </c>
      <c r="BP184" s="90">
        <f t="shared" si="833"/>
        <v>1.7359366739147489E-3</v>
      </c>
      <c r="BQ184" s="85">
        <f t="shared" si="834"/>
        <v>18.66669380444517</v>
      </c>
      <c r="BR184" s="104">
        <f t="shared" si="835"/>
        <v>0</v>
      </c>
      <c r="BS184" s="104">
        <f t="shared" si="836"/>
        <v>0</v>
      </c>
      <c r="BT184" s="104">
        <f t="shared" si="837"/>
        <v>0</v>
      </c>
      <c r="BU184" s="104">
        <f t="shared" si="838"/>
        <v>6136.79</v>
      </c>
      <c r="BV184" s="87">
        <f t="shared" si="839"/>
        <v>6136.79</v>
      </c>
      <c r="BW184" s="90">
        <f t="shared" si="840"/>
        <v>5.8078220044188256E-4</v>
      </c>
      <c r="BX184" s="85">
        <f t="shared" si="841"/>
        <v>6.2452067898721815</v>
      </c>
      <c r="BY184" s="104">
        <v>1547830.3500000006</v>
      </c>
      <c r="BZ184" s="90">
        <v>0.14648575502562897</v>
      </c>
      <c r="CA184" s="85">
        <v>1575.175394854678</v>
      </c>
      <c r="CB184" s="104">
        <v>549701.39</v>
      </c>
      <c r="CC184" s="90">
        <f t="shared" si="842"/>
        <v>5.2023416618486452E-2</v>
      </c>
      <c r="CD184" s="85">
        <f t="shared" si="843"/>
        <v>559.41279614100802</v>
      </c>
      <c r="CE184" s="106">
        <f t="shared" si="844"/>
        <v>352143.14999999997</v>
      </c>
      <c r="CF184" s="107">
        <f t="shared" si="845"/>
        <v>3.332662084372056E-2</v>
      </c>
      <c r="CG184" s="108">
        <f t="shared" si="846"/>
        <v>358.36435520638281</v>
      </c>
    </row>
    <row r="185" spans="1:85" x14ac:dyDescent="0.2">
      <c r="A185" s="56" t="s">
        <v>351</v>
      </c>
      <c r="B185" s="101" t="s">
        <v>352</v>
      </c>
      <c r="C185" s="102">
        <f t="shared" si="775"/>
        <v>932.42</v>
      </c>
      <c r="D185" s="102">
        <f t="shared" si="776"/>
        <v>13870510.08</v>
      </c>
      <c r="E185" s="103">
        <f t="shared" si="777"/>
        <v>5862446.5999999996</v>
      </c>
      <c r="F185" s="103">
        <f t="shared" si="778"/>
        <v>0</v>
      </c>
      <c r="G185" s="103">
        <f t="shared" si="779"/>
        <v>0</v>
      </c>
      <c r="H185" s="103">
        <f t="shared" si="847"/>
        <v>5862446.5999999996</v>
      </c>
      <c r="I185" s="90">
        <f t="shared" si="780"/>
        <v>0.42265544426178736</v>
      </c>
      <c r="J185" s="85">
        <f t="shared" si="781"/>
        <v>6287.3454022865235</v>
      </c>
      <c r="K185" s="103">
        <f t="shared" ref="K185:P185" si="850">IF(ISNA(VLOOKUP($A177,program1516,5,FALSE))=TRUE,0,VLOOKUP($A177,program1516,5,FALSE))</f>
        <v>0</v>
      </c>
      <c r="L185" s="103">
        <f t="shared" si="850"/>
        <v>0</v>
      </c>
      <c r="M185" s="103">
        <f t="shared" si="850"/>
        <v>0</v>
      </c>
      <c r="N185" s="103">
        <f t="shared" si="850"/>
        <v>0</v>
      </c>
      <c r="O185" s="103">
        <f t="shared" si="850"/>
        <v>0</v>
      </c>
      <c r="P185" s="103">
        <f t="shared" si="850"/>
        <v>0</v>
      </c>
      <c r="Q185" s="103"/>
      <c r="R185" s="88">
        <f t="shared" si="783"/>
        <v>0</v>
      </c>
      <c r="S185" s="89">
        <f t="shared" si="784"/>
        <v>0</v>
      </c>
      <c r="T185" s="104">
        <f t="shared" si="785"/>
        <v>1034947.46</v>
      </c>
      <c r="U185" s="104">
        <f t="shared" si="786"/>
        <v>24396.92</v>
      </c>
      <c r="V185" s="104">
        <f t="shared" si="787"/>
        <v>226187</v>
      </c>
      <c r="W185" s="103">
        <f t="shared" si="788"/>
        <v>0</v>
      </c>
      <c r="X185" s="103">
        <f t="shared" si="789"/>
        <v>0</v>
      </c>
      <c r="Y185" s="103">
        <f t="shared" si="790"/>
        <v>105996.96</v>
      </c>
      <c r="Z185" s="105">
        <f t="shared" si="791"/>
        <v>1391528.3399999999</v>
      </c>
      <c r="AA185" s="90">
        <f t="shared" si="792"/>
        <v>0.10032279505037495</v>
      </c>
      <c r="AB185" s="85">
        <f t="shared" si="793"/>
        <v>1492.3836254048604</v>
      </c>
      <c r="AC185" s="104">
        <f t="shared" si="794"/>
        <v>503579.50999999995</v>
      </c>
      <c r="AD185" s="104">
        <f t="shared" si="795"/>
        <v>0</v>
      </c>
      <c r="AE185" s="104">
        <f t="shared" si="796"/>
        <v>8063.75</v>
      </c>
      <c r="AF185" s="104">
        <f t="shared" si="797"/>
        <v>0</v>
      </c>
      <c r="AG185" s="86">
        <f t="shared" si="798"/>
        <v>511643.25999999995</v>
      </c>
      <c r="AH185" s="90">
        <f t="shared" si="799"/>
        <v>3.6887126504290747E-2</v>
      </c>
      <c r="AI185" s="86">
        <f t="shared" si="800"/>
        <v>548.72617489972322</v>
      </c>
      <c r="AJ185" s="104">
        <f t="shared" si="801"/>
        <v>0</v>
      </c>
      <c r="AK185" s="104">
        <f t="shared" si="802"/>
        <v>0</v>
      </c>
      <c r="AL185" s="86">
        <f t="shared" si="803"/>
        <v>0</v>
      </c>
      <c r="AM185" s="90">
        <f t="shared" si="804"/>
        <v>0</v>
      </c>
      <c r="AN185" s="91">
        <f t="shared" si="805"/>
        <v>0</v>
      </c>
      <c r="AO185" s="104">
        <f t="shared" si="806"/>
        <v>902707.71000000008</v>
      </c>
      <c r="AP185" s="104">
        <f t="shared" si="807"/>
        <v>144546.25999999998</v>
      </c>
      <c r="AQ185" s="104">
        <f t="shared" si="808"/>
        <v>0</v>
      </c>
      <c r="AR185" s="104">
        <f t="shared" si="809"/>
        <v>0</v>
      </c>
      <c r="AS185" s="104">
        <f t="shared" si="810"/>
        <v>362971.45</v>
      </c>
      <c r="AT185" s="104">
        <f t="shared" si="811"/>
        <v>0</v>
      </c>
      <c r="AU185" s="104">
        <f t="shared" si="812"/>
        <v>0</v>
      </c>
      <c r="AV185" s="104">
        <f t="shared" si="813"/>
        <v>53340</v>
      </c>
      <c r="AW185" s="104">
        <f t="shared" si="814"/>
        <v>0</v>
      </c>
      <c r="AX185" s="104">
        <f t="shared" si="815"/>
        <v>0</v>
      </c>
      <c r="AY185" s="104">
        <f t="shared" si="816"/>
        <v>0</v>
      </c>
      <c r="AZ185" s="104">
        <f t="shared" si="817"/>
        <v>72250.390000000014</v>
      </c>
      <c r="BA185" s="104">
        <f t="shared" si="818"/>
        <v>139995.73000000001</v>
      </c>
      <c r="BB185" s="104">
        <f t="shared" si="819"/>
        <v>0</v>
      </c>
      <c r="BC185" s="104">
        <f t="shared" si="820"/>
        <v>124533.72999999998</v>
      </c>
      <c r="BD185" s="104">
        <f t="shared" si="821"/>
        <v>379611.99000000005</v>
      </c>
      <c r="BE185" s="86">
        <f t="shared" si="822"/>
        <v>2179957.2600000002</v>
      </c>
      <c r="BF185" s="90">
        <f t="shared" si="823"/>
        <v>0.15716489497695532</v>
      </c>
      <c r="BG185" s="85">
        <f t="shared" si="824"/>
        <v>2337.9563501426401</v>
      </c>
      <c r="BH185" s="104">
        <f t="shared" si="825"/>
        <v>0</v>
      </c>
      <c r="BI185" s="104">
        <f t="shared" si="826"/>
        <v>0</v>
      </c>
      <c r="BJ185" s="104">
        <f t="shared" si="827"/>
        <v>5197.05</v>
      </c>
      <c r="BK185" s="104">
        <f t="shared" si="828"/>
        <v>0</v>
      </c>
      <c r="BL185" s="104">
        <f t="shared" si="829"/>
        <v>0</v>
      </c>
      <c r="BM185" s="104">
        <f t="shared" si="830"/>
        <v>0</v>
      </c>
      <c r="BN185" s="104">
        <f t="shared" si="831"/>
        <v>0</v>
      </c>
      <c r="BO185" s="87">
        <f t="shared" si="832"/>
        <v>5197.05</v>
      </c>
      <c r="BP185" s="90">
        <f t="shared" si="833"/>
        <v>3.7468340890315694E-4</v>
      </c>
      <c r="BQ185" s="85">
        <f t="shared" si="834"/>
        <v>5.5737221423821888</v>
      </c>
      <c r="BR185" s="104">
        <f t="shared" si="835"/>
        <v>0</v>
      </c>
      <c r="BS185" s="104">
        <f t="shared" si="836"/>
        <v>0</v>
      </c>
      <c r="BT185" s="104">
        <f t="shared" si="837"/>
        <v>0</v>
      </c>
      <c r="BU185" s="104">
        <f t="shared" si="838"/>
        <v>0</v>
      </c>
      <c r="BV185" s="87">
        <f t="shared" si="839"/>
        <v>0</v>
      </c>
      <c r="BW185" s="90">
        <f t="shared" si="840"/>
        <v>0</v>
      </c>
      <c r="BX185" s="85">
        <f t="shared" si="841"/>
        <v>0</v>
      </c>
      <c r="BY185" s="104">
        <v>2822119.6500000004</v>
      </c>
      <c r="BZ185" s="90">
        <v>0.20346185062575581</v>
      </c>
      <c r="CA185" s="85">
        <v>3026.6614293987695</v>
      </c>
      <c r="CB185" s="104">
        <v>492187.55000000005</v>
      </c>
      <c r="CC185" s="90">
        <f t="shared" si="842"/>
        <v>3.5484459270873479E-2</v>
      </c>
      <c r="CD185" s="85">
        <f t="shared" si="843"/>
        <v>527.86035263078873</v>
      </c>
      <c r="CE185" s="106">
        <f t="shared" si="844"/>
        <v>605430.37</v>
      </c>
      <c r="CF185" s="107">
        <f t="shared" si="845"/>
        <v>4.3648745901059174E-2</v>
      </c>
      <c r="CG185" s="108">
        <f t="shared" si="846"/>
        <v>649.31079341927455</v>
      </c>
    </row>
    <row r="186" spans="1:85" x14ac:dyDescent="0.2">
      <c r="A186" s="56" t="s">
        <v>353</v>
      </c>
      <c r="B186" s="101" t="s">
        <v>354</v>
      </c>
      <c r="C186" s="102">
        <f t="shared" si="775"/>
        <v>948.33000000000015</v>
      </c>
      <c r="D186" s="102">
        <f t="shared" si="776"/>
        <v>10818437.84</v>
      </c>
      <c r="E186" s="103">
        <f t="shared" si="777"/>
        <v>5293618.01</v>
      </c>
      <c r="F186" s="103">
        <f t="shared" si="778"/>
        <v>0</v>
      </c>
      <c r="G186" s="103">
        <f t="shared" si="779"/>
        <v>0</v>
      </c>
      <c r="H186" s="103">
        <f t="shared" si="847"/>
        <v>5293618.01</v>
      </c>
      <c r="I186" s="90">
        <f t="shared" si="780"/>
        <v>0.48931445447950178</v>
      </c>
      <c r="J186" s="85">
        <f t="shared" si="781"/>
        <v>5582.0421266858575</v>
      </c>
      <c r="K186" s="103">
        <f t="shared" ref="K186:P186" si="851">IF(ISNA(VLOOKUP($A177,program1516,5,FALSE))=TRUE,0,VLOOKUP($A177,program1516,5,FALSE))</f>
        <v>0</v>
      </c>
      <c r="L186" s="103">
        <f t="shared" si="851"/>
        <v>0</v>
      </c>
      <c r="M186" s="103">
        <f t="shared" si="851"/>
        <v>0</v>
      </c>
      <c r="N186" s="103">
        <f t="shared" si="851"/>
        <v>0</v>
      </c>
      <c r="O186" s="103">
        <f t="shared" si="851"/>
        <v>0</v>
      </c>
      <c r="P186" s="103">
        <f t="shared" si="851"/>
        <v>0</v>
      </c>
      <c r="Q186" s="103"/>
      <c r="R186" s="88">
        <f t="shared" si="783"/>
        <v>0</v>
      </c>
      <c r="S186" s="89">
        <f t="shared" si="784"/>
        <v>0</v>
      </c>
      <c r="T186" s="104">
        <f t="shared" si="785"/>
        <v>601028.56999999995</v>
      </c>
      <c r="U186" s="104">
        <f t="shared" si="786"/>
        <v>17678.849999999999</v>
      </c>
      <c r="V186" s="104">
        <f t="shared" si="787"/>
        <v>181089.00000000003</v>
      </c>
      <c r="W186" s="103">
        <f t="shared" si="788"/>
        <v>0</v>
      </c>
      <c r="X186" s="103">
        <f t="shared" si="789"/>
        <v>0</v>
      </c>
      <c r="Y186" s="103">
        <f t="shared" si="790"/>
        <v>0</v>
      </c>
      <c r="Z186" s="105">
        <f t="shared" si="791"/>
        <v>799796.41999999993</v>
      </c>
      <c r="AA186" s="90">
        <f t="shared" si="792"/>
        <v>7.3929011917306525E-2</v>
      </c>
      <c r="AB186" s="85">
        <f t="shared" si="793"/>
        <v>843.37353031117834</v>
      </c>
      <c r="AC186" s="104">
        <f t="shared" si="794"/>
        <v>457218.60000000003</v>
      </c>
      <c r="AD186" s="104">
        <f t="shared" si="795"/>
        <v>63242.29</v>
      </c>
      <c r="AE186" s="104">
        <f t="shared" si="796"/>
        <v>6342.6399999999994</v>
      </c>
      <c r="AF186" s="104">
        <f t="shared" si="797"/>
        <v>0</v>
      </c>
      <c r="AG186" s="86">
        <f t="shared" si="798"/>
        <v>526803.53</v>
      </c>
      <c r="AH186" s="90">
        <f t="shared" si="799"/>
        <v>4.8694972212365184E-2</v>
      </c>
      <c r="AI186" s="86">
        <f t="shared" si="800"/>
        <v>555.50655362584746</v>
      </c>
      <c r="AJ186" s="104">
        <f t="shared" si="801"/>
        <v>0</v>
      </c>
      <c r="AK186" s="104">
        <f t="shared" si="802"/>
        <v>0</v>
      </c>
      <c r="AL186" s="86">
        <f t="shared" si="803"/>
        <v>0</v>
      </c>
      <c r="AM186" s="90">
        <f t="shared" si="804"/>
        <v>0</v>
      </c>
      <c r="AN186" s="91">
        <f t="shared" si="805"/>
        <v>0</v>
      </c>
      <c r="AO186" s="104">
        <f t="shared" si="806"/>
        <v>451397.17</v>
      </c>
      <c r="AP186" s="104">
        <f t="shared" si="807"/>
        <v>75630</v>
      </c>
      <c r="AQ186" s="104">
        <f t="shared" si="808"/>
        <v>107867.65</v>
      </c>
      <c r="AR186" s="104">
        <f t="shared" si="809"/>
        <v>0</v>
      </c>
      <c r="AS186" s="104">
        <f t="shared" si="810"/>
        <v>342671.27</v>
      </c>
      <c r="AT186" s="104">
        <f t="shared" si="811"/>
        <v>0</v>
      </c>
      <c r="AU186" s="104">
        <f t="shared" si="812"/>
        <v>0</v>
      </c>
      <c r="AV186" s="104">
        <f t="shared" si="813"/>
        <v>139991.88</v>
      </c>
      <c r="AW186" s="104">
        <f t="shared" si="814"/>
        <v>0</v>
      </c>
      <c r="AX186" s="104">
        <f t="shared" si="815"/>
        <v>0</v>
      </c>
      <c r="AY186" s="104">
        <f t="shared" si="816"/>
        <v>0</v>
      </c>
      <c r="AZ186" s="104">
        <f t="shared" si="817"/>
        <v>51143.82</v>
      </c>
      <c r="BA186" s="104">
        <f t="shared" si="818"/>
        <v>309097.29999999993</v>
      </c>
      <c r="BB186" s="104">
        <f t="shared" si="819"/>
        <v>0</v>
      </c>
      <c r="BC186" s="104">
        <f t="shared" si="820"/>
        <v>0</v>
      </c>
      <c r="BD186" s="104">
        <f t="shared" si="821"/>
        <v>0</v>
      </c>
      <c r="BE186" s="86">
        <f t="shared" si="822"/>
        <v>1477799.0899999999</v>
      </c>
      <c r="BF186" s="90">
        <f t="shared" si="823"/>
        <v>0.136600044466309</v>
      </c>
      <c r="BG186" s="85">
        <f t="shared" si="824"/>
        <v>1558.317347336897</v>
      </c>
      <c r="BH186" s="104">
        <f t="shared" si="825"/>
        <v>0</v>
      </c>
      <c r="BI186" s="104">
        <f t="shared" si="826"/>
        <v>0</v>
      </c>
      <c r="BJ186" s="104">
        <f t="shared" si="827"/>
        <v>4726.37</v>
      </c>
      <c r="BK186" s="104">
        <f t="shared" si="828"/>
        <v>0</v>
      </c>
      <c r="BL186" s="104">
        <f t="shared" si="829"/>
        <v>0</v>
      </c>
      <c r="BM186" s="104">
        <f t="shared" si="830"/>
        <v>0</v>
      </c>
      <c r="BN186" s="104">
        <f t="shared" si="831"/>
        <v>73782.389999999985</v>
      </c>
      <c r="BO186" s="87">
        <f t="shared" si="832"/>
        <v>78508.75999999998</v>
      </c>
      <c r="BP186" s="90">
        <f t="shared" si="833"/>
        <v>7.256940527006807E-3</v>
      </c>
      <c r="BQ186" s="85">
        <f t="shared" si="834"/>
        <v>82.786329653179763</v>
      </c>
      <c r="BR186" s="104">
        <f t="shared" si="835"/>
        <v>0</v>
      </c>
      <c r="BS186" s="104">
        <f t="shared" si="836"/>
        <v>0</v>
      </c>
      <c r="BT186" s="104">
        <f t="shared" si="837"/>
        <v>0</v>
      </c>
      <c r="BU186" s="104">
        <f t="shared" si="838"/>
        <v>12397.4</v>
      </c>
      <c r="BV186" s="87">
        <f t="shared" si="839"/>
        <v>12397.4</v>
      </c>
      <c r="BW186" s="90">
        <f t="shared" si="840"/>
        <v>1.1459510313182148E-3</v>
      </c>
      <c r="BX186" s="85">
        <f t="shared" si="841"/>
        <v>13.072875475836469</v>
      </c>
      <c r="BY186" s="104">
        <v>1930027.0500000003</v>
      </c>
      <c r="BZ186" s="90">
        <v>0.17840163973248843</v>
      </c>
      <c r="CA186" s="85">
        <v>2035.1850621619055</v>
      </c>
      <c r="CB186" s="104">
        <v>560065.84</v>
      </c>
      <c r="CC186" s="90">
        <f t="shared" si="842"/>
        <v>5.1769566760296697E-2</v>
      </c>
      <c r="CD186" s="85">
        <f t="shared" si="843"/>
        <v>590.58116900235132</v>
      </c>
      <c r="CE186" s="106">
        <f t="shared" si="844"/>
        <v>139421.74</v>
      </c>
      <c r="CF186" s="107">
        <f t="shared" si="845"/>
        <v>1.2887418873407327E-2</v>
      </c>
      <c r="CG186" s="108">
        <f t="shared" si="846"/>
        <v>147.01816878090958</v>
      </c>
    </row>
    <row r="187" spans="1:85" x14ac:dyDescent="0.2">
      <c r="A187" s="56" t="s">
        <v>355</v>
      </c>
      <c r="B187" s="101" t="s">
        <v>356</v>
      </c>
      <c r="C187" s="102">
        <f t="shared" si="775"/>
        <v>914.51</v>
      </c>
      <c r="D187" s="102">
        <f t="shared" si="776"/>
        <v>11767137.630000001</v>
      </c>
      <c r="E187" s="103">
        <f t="shared" si="777"/>
        <v>6465814.0400000019</v>
      </c>
      <c r="F187" s="103">
        <f t="shared" si="778"/>
        <v>0</v>
      </c>
      <c r="G187" s="103">
        <f t="shared" si="779"/>
        <v>0</v>
      </c>
      <c r="H187" s="103">
        <f t="shared" si="847"/>
        <v>6465814.0400000019</v>
      </c>
      <c r="I187" s="90">
        <f t="shared" si="780"/>
        <v>0.54948061655330549</v>
      </c>
      <c r="J187" s="85">
        <f t="shared" si="781"/>
        <v>7070.2496856239977</v>
      </c>
      <c r="K187" s="103">
        <f t="shared" ref="K187:P187" si="852">IF(ISNA(VLOOKUP($A177,program1516,5,FALSE))=TRUE,0,VLOOKUP($A177,program1516,5,FALSE))</f>
        <v>0</v>
      </c>
      <c r="L187" s="103">
        <f t="shared" si="852"/>
        <v>0</v>
      </c>
      <c r="M187" s="103">
        <f t="shared" si="852"/>
        <v>0</v>
      </c>
      <c r="N187" s="103">
        <f t="shared" si="852"/>
        <v>0</v>
      </c>
      <c r="O187" s="103">
        <f t="shared" si="852"/>
        <v>0</v>
      </c>
      <c r="P187" s="103">
        <f t="shared" si="852"/>
        <v>0</v>
      </c>
      <c r="Q187" s="103"/>
      <c r="R187" s="88">
        <f t="shared" si="783"/>
        <v>0</v>
      </c>
      <c r="S187" s="89">
        <f t="shared" si="784"/>
        <v>0</v>
      </c>
      <c r="T187" s="104">
        <f t="shared" si="785"/>
        <v>739751.71000000008</v>
      </c>
      <c r="U187" s="104">
        <f t="shared" si="786"/>
        <v>133444.03</v>
      </c>
      <c r="V187" s="104">
        <f t="shared" si="787"/>
        <v>0</v>
      </c>
      <c r="W187" s="103">
        <f t="shared" si="788"/>
        <v>0</v>
      </c>
      <c r="X187" s="103">
        <f t="shared" si="789"/>
        <v>0</v>
      </c>
      <c r="Y187" s="103">
        <f t="shared" si="790"/>
        <v>0</v>
      </c>
      <c r="Z187" s="105">
        <f t="shared" si="791"/>
        <v>873195.74000000011</v>
      </c>
      <c r="AA187" s="90">
        <f t="shared" si="792"/>
        <v>7.4206299565478959E-2</v>
      </c>
      <c r="AB187" s="85">
        <f t="shared" si="793"/>
        <v>954.82361045805965</v>
      </c>
      <c r="AC187" s="104">
        <f t="shared" si="794"/>
        <v>513787.80999999994</v>
      </c>
      <c r="AD187" s="104">
        <f t="shared" si="795"/>
        <v>115057.55</v>
      </c>
      <c r="AE187" s="104">
        <f t="shared" si="796"/>
        <v>16203.66</v>
      </c>
      <c r="AF187" s="104">
        <f t="shared" si="797"/>
        <v>0</v>
      </c>
      <c r="AG187" s="86">
        <f t="shared" si="798"/>
        <v>645049.02</v>
      </c>
      <c r="AH187" s="90">
        <f t="shared" si="799"/>
        <v>5.4817835932798549E-2</v>
      </c>
      <c r="AI187" s="86">
        <f t="shared" si="800"/>
        <v>705.34933461635194</v>
      </c>
      <c r="AJ187" s="104">
        <f t="shared" si="801"/>
        <v>0</v>
      </c>
      <c r="AK187" s="104">
        <f t="shared" si="802"/>
        <v>0</v>
      </c>
      <c r="AL187" s="86">
        <f t="shared" si="803"/>
        <v>0</v>
      </c>
      <c r="AM187" s="90">
        <f t="shared" si="804"/>
        <v>0</v>
      </c>
      <c r="AN187" s="91">
        <f t="shared" si="805"/>
        <v>0</v>
      </c>
      <c r="AO187" s="104">
        <f t="shared" si="806"/>
        <v>367087.31</v>
      </c>
      <c r="AP187" s="104">
        <f t="shared" si="807"/>
        <v>84492.32</v>
      </c>
      <c r="AQ187" s="104">
        <f t="shared" si="808"/>
        <v>0</v>
      </c>
      <c r="AR187" s="104">
        <f t="shared" si="809"/>
        <v>0</v>
      </c>
      <c r="AS187" s="104">
        <f t="shared" si="810"/>
        <v>268089.28999999992</v>
      </c>
      <c r="AT187" s="104">
        <f t="shared" si="811"/>
        <v>0</v>
      </c>
      <c r="AU187" s="104">
        <f t="shared" si="812"/>
        <v>0</v>
      </c>
      <c r="AV187" s="104">
        <f t="shared" si="813"/>
        <v>87072.75</v>
      </c>
      <c r="AW187" s="104">
        <f t="shared" si="814"/>
        <v>0</v>
      </c>
      <c r="AX187" s="104">
        <f t="shared" si="815"/>
        <v>0</v>
      </c>
      <c r="AY187" s="104">
        <f t="shared" si="816"/>
        <v>0</v>
      </c>
      <c r="AZ187" s="104">
        <f t="shared" si="817"/>
        <v>0</v>
      </c>
      <c r="BA187" s="104">
        <f t="shared" si="818"/>
        <v>28287.360000000004</v>
      </c>
      <c r="BB187" s="104">
        <f t="shared" si="819"/>
        <v>0</v>
      </c>
      <c r="BC187" s="104">
        <f t="shared" si="820"/>
        <v>0</v>
      </c>
      <c r="BD187" s="104">
        <f t="shared" si="821"/>
        <v>0</v>
      </c>
      <c r="BE187" s="86">
        <f t="shared" si="822"/>
        <v>835029.02999999991</v>
      </c>
      <c r="BF187" s="90">
        <f t="shared" si="823"/>
        <v>7.096279964221E-2</v>
      </c>
      <c r="BG187" s="85">
        <f t="shared" si="824"/>
        <v>913.08900941487786</v>
      </c>
      <c r="BH187" s="104">
        <f t="shared" si="825"/>
        <v>0</v>
      </c>
      <c r="BI187" s="104">
        <f t="shared" si="826"/>
        <v>0</v>
      </c>
      <c r="BJ187" s="104">
        <f t="shared" si="827"/>
        <v>4358.9400000000005</v>
      </c>
      <c r="BK187" s="104">
        <f t="shared" si="828"/>
        <v>0</v>
      </c>
      <c r="BL187" s="104">
        <f t="shared" si="829"/>
        <v>0</v>
      </c>
      <c r="BM187" s="104">
        <f t="shared" si="830"/>
        <v>0</v>
      </c>
      <c r="BN187" s="104">
        <f t="shared" si="831"/>
        <v>164802.95000000001</v>
      </c>
      <c r="BO187" s="87">
        <f t="shared" si="832"/>
        <v>169161.89</v>
      </c>
      <c r="BP187" s="90">
        <f t="shared" si="833"/>
        <v>1.4375789195218243E-2</v>
      </c>
      <c r="BQ187" s="85">
        <f t="shared" si="834"/>
        <v>184.97544039977694</v>
      </c>
      <c r="BR187" s="104">
        <f t="shared" si="835"/>
        <v>0</v>
      </c>
      <c r="BS187" s="104">
        <f t="shared" si="836"/>
        <v>0</v>
      </c>
      <c r="BT187" s="104">
        <f t="shared" si="837"/>
        <v>0</v>
      </c>
      <c r="BU187" s="104">
        <f t="shared" si="838"/>
        <v>0</v>
      </c>
      <c r="BV187" s="87">
        <f t="shared" si="839"/>
        <v>0</v>
      </c>
      <c r="BW187" s="90">
        <f t="shared" si="840"/>
        <v>0</v>
      </c>
      <c r="BX187" s="85">
        <f t="shared" si="841"/>
        <v>0</v>
      </c>
      <c r="BY187" s="104">
        <v>2103054.63</v>
      </c>
      <c r="BZ187" s="90">
        <v>0.17872270182668032</v>
      </c>
      <c r="CA187" s="85">
        <v>2299.6518682135788</v>
      </c>
      <c r="CB187" s="104">
        <v>297669.44</v>
      </c>
      <c r="CC187" s="90">
        <f t="shared" si="842"/>
        <v>2.5296673614244113E-2</v>
      </c>
      <c r="CD187" s="85">
        <f t="shared" si="843"/>
        <v>325.49610173754252</v>
      </c>
      <c r="CE187" s="106">
        <f t="shared" si="844"/>
        <v>378163.84</v>
      </c>
      <c r="CF187" s="107">
        <f t="shared" si="845"/>
        <v>3.2137283670064458E-2</v>
      </c>
      <c r="CG187" s="108">
        <f t="shared" si="846"/>
        <v>413.51525953789462</v>
      </c>
    </row>
    <row r="188" spans="1:85" x14ac:dyDescent="0.2">
      <c r="A188" s="56" t="s">
        <v>357</v>
      </c>
      <c r="B188" s="101" t="s">
        <v>358</v>
      </c>
      <c r="C188" s="102">
        <f t="shared" si="775"/>
        <v>871.08999999999992</v>
      </c>
      <c r="D188" s="102">
        <f t="shared" si="776"/>
        <v>9788637.2599999998</v>
      </c>
      <c r="E188" s="103">
        <f t="shared" si="777"/>
        <v>5428897.3499999996</v>
      </c>
      <c r="F188" s="103">
        <f t="shared" si="778"/>
        <v>42581.54</v>
      </c>
      <c r="G188" s="103">
        <f t="shared" si="779"/>
        <v>0</v>
      </c>
      <c r="H188" s="103">
        <f t="shared" si="847"/>
        <v>5471478.8899999997</v>
      </c>
      <c r="I188" s="90">
        <f t="shared" si="780"/>
        <v>0.55896226866619014</v>
      </c>
      <c r="J188" s="85">
        <f t="shared" si="781"/>
        <v>6281.1866626869787</v>
      </c>
      <c r="K188" s="103">
        <f t="shared" ref="K188:P188" si="853">IF(ISNA(VLOOKUP($A177,program1516,5,FALSE))=TRUE,0,VLOOKUP($A177,program1516,5,FALSE))</f>
        <v>0</v>
      </c>
      <c r="L188" s="103">
        <f t="shared" si="853"/>
        <v>0</v>
      </c>
      <c r="M188" s="103">
        <f t="shared" si="853"/>
        <v>0</v>
      </c>
      <c r="N188" s="103">
        <f t="shared" si="853"/>
        <v>0</v>
      </c>
      <c r="O188" s="103">
        <f t="shared" si="853"/>
        <v>0</v>
      </c>
      <c r="P188" s="103">
        <f t="shared" si="853"/>
        <v>0</v>
      </c>
      <c r="Q188" s="103"/>
      <c r="R188" s="88">
        <f t="shared" si="783"/>
        <v>0</v>
      </c>
      <c r="S188" s="89">
        <f t="shared" si="784"/>
        <v>0</v>
      </c>
      <c r="T188" s="104">
        <f t="shared" si="785"/>
        <v>830832.66</v>
      </c>
      <c r="U188" s="104">
        <f t="shared" si="786"/>
        <v>0</v>
      </c>
      <c r="V188" s="104">
        <f t="shared" si="787"/>
        <v>180957.15999999997</v>
      </c>
      <c r="W188" s="103">
        <f t="shared" si="788"/>
        <v>0</v>
      </c>
      <c r="X188" s="103">
        <f t="shared" si="789"/>
        <v>0</v>
      </c>
      <c r="Y188" s="103">
        <f t="shared" si="790"/>
        <v>0</v>
      </c>
      <c r="Z188" s="105">
        <f t="shared" si="791"/>
        <v>1011789.8200000001</v>
      </c>
      <c r="AA188" s="90">
        <f t="shared" si="792"/>
        <v>0.10336370560328641</v>
      </c>
      <c r="AB188" s="85">
        <f t="shared" si="793"/>
        <v>1161.5215649358852</v>
      </c>
      <c r="AC188" s="104">
        <f t="shared" si="794"/>
        <v>347745.47000000003</v>
      </c>
      <c r="AD188" s="104">
        <f t="shared" si="795"/>
        <v>122813.9</v>
      </c>
      <c r="AE188" s="104">
        <f t="shared" si="796"/>
        <v>0</v>
      </c>
      <c r="AF188" s="104">
        <f t="shared" si="797"/>
        <v>0</v>
      </c>
      <c r="AG188" s="86">
        <f t="shared" si="798"/>
        <v>470559.37</v>
      </c>
      <c r="AH188" s="90">
        <f t="shared" si="799"/>
        <v>4.8071999962944791E-2</v>
      </c>
      <c r="AI188" s="86">
        <f t="shared" si="800"/>
        <v>540.19604174080757</v>
      </c>
      <c r="AJ188" s="104">
        <f t="shared" si="801"/>
        <v>0</v>
      </c>
      <c r="AK188" s="104">
        <f t="shared" si="802"/>
        <v>0</v>
      </c>
      <c r="AL188" s="86">
        <f t="shared" si="803"/>
        <v>0</v>
      </c>
      <c r="AM188" s="90">
        <f t="shared" si="804"/>
        <v>0</v>
      </c>
      <c r="AN188" s="91">
        <f t="shared" si="805"/>
        <v>0</v>
      </c>
      <c r="AO188" s="104">
        <f t="shared" si="806"/>
        <v>43789.86</v>
      </c>
      <c r="AP188" s="104">
        <f t="shared" si="807"/>
        <v>23911.329999999998</v>
      </c>
      <c r="AQ188" s="104">
        <f t="shared" si="808"/>
        <v>0</v>
      </c>
      <c r="AR188" s="104">
        <f t="shared" si="809"/>
        <v>0</v>
      </c>
      <c r="AS188" s="104">
        <f t="shared" si="810"/>
        <v>124197.68000000001</v>
      </c>
      <c r="AT188" s="104">
        <f t="shared" si="811"/>
        <v>0</v>
      </c>
      <c r="AU188" s="104">
        <f t="shared" si="812"/>
        <v>0</v>
      </c>
      <c r="AV188" s="104">
        <f t="shared" si="813"/>
        <v>7746.47</v>
      </c>
      <c r="AW188" s="104">
        <f t="shared" si="814"/>
        <v>0</v>
      </c>
      <c r="AX188" s="104">
        <f t="shared" si="815"/>
        <v>0</v>
      </c>
      <c r="AY188" s="104">
        <f t="shared" si="816"/>
        <v>0</v>
      </c>
      <c r="AZ188" s="104">
        <f t="shared" si="817"/>
        <v>0</v>
      </c>
      <c r="BA188" s="104">
        <f t="shared" si="818"/>
        <v>0</v>
      </c>
      <c r="BB188" s="104">
        <f t="shared" si="819"/>
        <v>0</v>
      </c>
      <c r="BC188" s="104">
        <f t="shared" si="820"/>
        <v>0</v>
      </c>
      <c r="BD188" s="104">
        <f t="shared" si="821"/>
        <v>0</v>
      </c>
      <c r="BE188" s="86">
        <f t="shared" si="822"/>
        <v>199645.34</v>
      </c>
      <c r="BF188" s="90">
        <f t="shared" si="823"/>
        <v>2.0395621443224262E-2</v>
      </c>
      <c r="BG188" s="85">
        <f t="shared" si="824"/>
        <v>229.19025588630339</v>
      </c>
      <c r="BH188" s="104">
        <f t="shared" si="825"/>
        <v>0</v>
      </c>
      <c r="BI188" s="104">
        <f t="shared" si="826"/>
        <v>0</v>
      </c>
      <c r="BJ188" s="104">
        <f t="shared" si="827"/>
        <v>10089.129999999999</v>
      </c>
      <c r="BK188" s="104">
        <f t="shared" si="828"/>
        <v>0</v>
      </c>
      <c r="BL188" s="104">
        <f t="shared" si="829"/>
        <v>0</v>
      </c>
      <c r="BM188" s="104">
        <f t="shared" si="830"/>
        <v>0</v>
      </c>
      <c r="BN188" s="104">
        <f t="shared" si="831"/>
        <v>3314.55</v>
      </c>
      <c r="BO188" s="87">
        <f t="shared" si="832"/>
        <v>13403.68</v>
      </c>
      <c r="BP188" s="90">
        <f t="shared" si="833"/>
        <v>1.3693101137553032E-3</v>
      </c>
      <c r="BQ188" s="85">
        <f t="shared" si="834"/>
        <v>15.387250456324836</v>
      </c>
      <c r="BR188" s="104">
        <f t="shared" si="835"/>
        <v>0</v>
      </c>
      <c r="BS188" s="104">
        <f t="shared" si="836"/>
        <v>0</v>
      </c>
      <c r="BT188" s="104">
        <f t="shared" si="837"/>
        <v>8034.9800000000005</v>
      </c>
      <c r="BU188" s="104">
        <f t="shared" si="838"/>
        <v>0</v>
      </c>
      <c r="BV188" s="87">
        <f t="shared" si="839"/>
        <v>8034.9800000000005</v>
      </c>
      <c r="BW188" s="90">
        <f t="shared" si="840"/>
        <v>8.2084766107677794E-4</v>
      </c>
      <c r="BX188" s="85">
        <f t="shared" si="841"/>
        <v>9.224052623724301</v>
      </c>
      <c r="BY188" s="104">
        <v>1705576.94</v>
      </c>
      <c r="BZ188" s="90">
        <v>0.17424048871129585</v>
      </c>
      <c r="CA188" s="85">
        <v>1957.9801627845575</v>
      </c>
      <c r="CB188" s="104">
        <v>341300.62</v>
      </c>
      <c r="CC188" s="90">
        <f t="shared" si="842"/>
        <v>3.4867020907463887E-2</v>
      </c>
      <c r="CD188" s="85">
        <f t="shared" si="843"/>
        <v>391.8086764857822</v>
      </c>
      <c r="CE188" s="106">
        <f t="shared" si="844"/>
        <v>566847.62000000011</v>
      </c>
      <c r="CF188" s="107">
        <f t="shared" si="845"/>
        <v>5.7908736930762525E-2</v>
      </c>
      <c r="CG188" s="108">
        <f t="shared" si="846"/>
        <v>650.73370145449974</v>
      </c>
    </row>
    <row r="189" spans="1:85" x14ac:dyDescent="0.2">
      <c r="A189" s="56" t="s">
        <v>359</v>
      </c>
      <c r="B189" s="101" t="s">
        <v>360</v>
      </c>
      <c r="C189" s="102">
        <f t="shared" si="775"/>
        <v>898.61</v>
      </c>
      <c r="D189" s="102">
        <f t="shared" si="776"/>
        <v>10054097.24</v>
      </c>
      <c r="E189" s="103">
        <f t="shared" si="777"/>
        <v>5388693.1600000001</v>
      </c>
      <c r="F189" s="103">
        <f t="shared" si="778"/>
        <v>202142.05000000005</v>
      </c>
      <c r="G189" s="103">
        <f t="shared" si="779"/>
        <v>0</v>
      </c>
      <c r="H189" s="103">
        <f t="shared" si="847"/>
        <v>5590835.21</v>
      </c>
      <c r="I189" s="90">
        <f t="shared" si="780"/>
        <v>0.55607530706556008</v>
      </c>
      <c r="J189" s="85">
        <f t="shared" si="781"/>
        <v>6221.6481120842191</v>
      </c>
      <c r="K189" s="103">
        <f t="shared" ref="K189:P189" si="854">IF(ISNA(VLOOKUP($A177,program1516,5,FALSE))=TRUE,0,VLOOKUP($A177,program1516,5,FALSE))</f>
        <v>0</v>
      </c>
      <c r="L189" s="103">
        <f t="shared" si="854"/>
        <v>0</v>
      </c>
      <c r="M189" s="103">
        <f t="shared" si="854"/>
        <v>0</v>
      </c>
      <c r="N189" s="103">
        <f t="shared" si="854"/>
        <v>0</v>
      </c>
      <c r="O189" s="103">
        <f t="shared" si="854"/>
        <v>0</v>
      </c>
      <c r="P189" s="103">
        <f t="shared" si="854"/>
        <v>0</v>
      </c>
      <c r="Q189" s="103"/>
      <c r="R189" s="88">
        <f t="shared" si="783"/>
        <v>0</v>
      </c>
      <c r="S189" s="89">
        <f t="shared" si="784"/>
        <v>0</v>
      </c>
      <c r="T189" s="104">
        <f t="shared" si="785"/>
        <v>831172.41000000015</v>
      </c>
      <c r="U189" s="104">
        <f t="shared" si="786"/>
        <v>37720</v>
      </c>
      <c r="V189" s="104">
        <f t="shared" si="787"/>
        <v>187593.16999999998</v>
      </c>
      <c r="W189" s="103">
        <f t="shared" si="788"/>
        <v>0</v>
      </c>
      <c r="X189" s="103">
        <f t="shared" si="789"/>
        <v>0</v>
      </c>
      <c r="Y189" s="103">
        <f t="shared" si="790"/>
        <v>0</v>
      </c>
      <c r="Z189" s="105">
        <f t="shared" si="791"/>
        <v>1056485.58</v>
      </c>
      <c r="AA189" s="90">
        <f t="shared" si="792"/>
        <v>0.10508010364140859</v>
      </c>
      <c r="AB189" s="85">
        <f t="shared" si="793"/>
        <v>1175.6886524743772</v>
      </c>
      <c r="AC189" s="104">
        <f t="shared" si="794"/>
        <v>342642.20000000007</v>
      </c>
      <c r="AD189" s="104">
        <f t="shared" si="795"/>
        <v>37699.79</v>
      </c>
      <c r="AE189" s="104">
        <f t="shared" si="796"/>
        <v>8275.65</v>
      </c>
      <c r="AF189" s="104">
        <f t="shared" si="797"/>
        <v>0</v>
      </c>
      <c r="AG189" s="86">
        <f t="shared" si="798"/>
        <v>388617.64000000007</v>
      </c>
      <c r="AH189" s="90">
        <f t="shared" si="799"/>
        <v>3.8652663757208702E-2</v>
      </c>
      <c r="AI189" s="86">
        <f t="shared" si="800"/>
        <v>432.46529640222127</v>
      </c>
      <c r="AJ189" s="104">
        <f t="shared" si="801"/>
        <v>0</v>
      </c>
      <c r="AK189" s="104">
        <f t="shared" si="802"/>
        <v>0</v>
      </c>
      <c r="AL189" s="86">
        <f t="shared" si="803"/>
        <v>0</v>
      </c>
      <c r="AM189" s="90">
        <f t="shared" si="804"/>
        <v>0</v>
      </c>
      <c r="AN189" s="91">
        <f t="shared" si="805"/>
        <v>0</v>
      </c>
      <c r="AO189" s="104">
        <f t="shared" si="806"/>
        <v>234697.25000000003</v>
      </c>
      <c r="AP189" s="104">
        <f t="shared" si="807"/>
        <v>37610.839999999997</v>
      </c>
      <c r="AQ189" s="104">
        <f t="shared" si="808"/>
        <v>0</v>
      </c>
      <c r="AR189" s="104">
        <f t="shared" si="809"/>
        <v>0</v>
      </c>
      <c r="AS189" s="104">
        <f t="shared" si="810"/>
        <v>169632.49</v>
      </c>
      <c r="AT189" s="104">
        <f t="shared" si="811"/>
        <v>0</v>
      </c>
      <c r="AU189" s="104">
        <f t="shared" si="812"/>
        <v>0</v>
      </c>
      <c r="AV189" s="104">
        <f t="shared" si="813"/>
        <v>46701.36</v>
      </c>
      <c r="AW189" s="104">
        <f t="shared" si="814"/>
        <v>0</v>
      </c>
      <c r="AX189" s="104">
        <f t="shared" si="815"/>
        <v>0</v>
      </c>
      <c r="AY189" s="104">
        <f t="shared" si="816"/>
        <v>0</v>
      </c>
      <c r="AZ189" s="104">
        <f t="shared" si="817"/>
        <v>0</v>
      </c>
      <c r="BA189" s="104">
        <f t="shared" si="818"/>
        <v>17638.150000000001</v>
      </c>
      <c r="BB189" s="104">
        <f t="shared" si="819"/>
        <v>0</v>
      </c>
      <c r="BC189" s="104">
        <f t="shared" si="820"/>
        <v>0</v>
      </c>
      <c r="BD189" s="104">
        <f t="shared" si="821"/>
        <v>0</v>
      </c>
      <c r="BE189" s="86">
        <f t="shared" si="822"/>
        <v>506280.09</v>
      </c>
      <c r="BF189" s="90">
        <f t="shared" si="823"/>
        <v>5.0355599106976609E-2</v>
      </c>
      <c r="BG189" s="85">
        <f t="shared" si="824"/>
        <v>563.40357886068489</v>
      </c>
      <c r="BH189" s="104">
        <f t="shared" si="825"/>
        <v>0</v>
      </c>
      <c r="BI189" s="104">
        <f t="shared" si="826"/>
        <v>0</v>
      </c>
      <c r="BJ189" s="104">
        <f t="shared" si="827"/>
        <v>11025.240000000002</v>
      </c>
      <c r="BK189" s="104">
        <f t="shared" si="828"/>
        <v>0</v>
      </c>
      <c r="BL189" s="104">
        <f t="shared" si="829"/>
        <v>0</v>
      </c>
      <c r="BM189" s="104">
        <f t="shared" si="830"/>
        <v>0</v>
      </c>
      <c r="BN189" s="104">
        <f t="shared" si="831"/>
        <v>1950.1599999999999</v>
      </c>
      <c r="BO189" s="87">
        <f t="shared" si="832"/>
        <v>12975.400000000001</v>
      </c>
      <c r="BP189" s="90">
        <f t="shared" si="833"/>
        <v>1.2905584350604512E-3</v>
      </c>
      <c r="BQ189" s="85">
        <f t="shared" si="834"/>
        <v>14.439411980725788</v>
      </c>
      <c r="BR189" s="104">
        <f t="shared" si="835"/>
        <v>0</v>
      </c>
      <c r="BS189" s="104">
        <f t="shared" si="836"/>
        <v>0</v>
      </c>
      <c r="BT189" s="104">
        <f t="shared" si="837"/>
        <v>0</v>
      </c>
      <c r="BU189" s="104">
        <f t="shared" si="838"/>
        <v>45000</v>
      </c>
      <c r="BV189" s="87">
        <f t="shared" si="839"/>
        <v>45000</v>
      </c>
      <c r="BW189" s="90">
        <f t="shared" si="840"/>
        <v>4.4757872264223298E-3</v>
      </c>
      <c r="BX189" s="85">
        <f t="shared" si="841"/>
        <v>50.077341672138083</v>
      </c>
      <c r="BY189" s="104">
        <v>1770532.2799999998</v>
      </c>
      <c r="BZ189" s="90">
        <v>0.17610057250649783</v>
      </c>
      <c r="CA189" s="85">
        <v>1970.3011094913252</v>
      </c>
      <c r="CB189" s="104">
        <v>289599.61000000004</v>
      </c>
      <c r="CC189" s="90">
        <f t="shared" si="842"/>
        <v>2.8804138560330858E-2</v>
      </c>
      <c r="CD189" s="85">
        <f t="shared" si="843"/>
        <v>322.2750804019542</v>
      </c>
      <c r="CE189" s="106">
        <f t="shared" si="844"/>
        <v>393771.43</v>
      </c>
      <c r="CF189" s="107">
        <f t="shared" si="845"/>
        <v>3.9165269700534543E-2</v>
      </c>
      <c r="CG189" s="108">
        <f t="shared" si="846"/>
        <v>438.20058757414228</v>
      </c>
    </row>
    <row r="190" spans="1:85" x14ac:dyDescent="0.2">
      <c r="A190" s="56" t="s">
        <v>361</v>
      </c>
      <c r="B190" s="101" t="s">
        <v>362</v>
      </c>
      <c r="C190" s="102">
        <f t="shared" si="775"/>
        <v>896.2</v>
      </c>
      <c r="D190" s="102">
        <f t="shared" si="776"/>
        <v>11209875.26</v>
      </c>
      <c r="E190" s="103">
        <f t="shared" si="777"/>
        <v>5714117.1100000003</v>
      </c>
      <c r="F190" s="103">
        <f t="shared" si="778"/>
        <v>0</v>
      </c>
      <c r="G190" s="103">
        <f t="shared" si="779"/>
        <v>0</v>
      </c>
      <c r="H190" s="103">
        <f t="shared" si="847"/>
        <v>5714117.1100000003</v>
      </c>
      <c r="I190" s="90">
        <f t="shared" si="780"/>
        <v>0.50973958027789867</v>
      </c>
      <c r="J190" s="85">
        <f t="shared" si="781"/>
        <v>6375.9396451684888</v>
      </c>
      <c r="K190" s="103">
        <f t="shared" ref="K190:P190" si="855">IF(ISNA(VLOOKUP($A177,program1516,5,FALSE))=TRUE,0,VLOOKUP($A177,program1516,5,FALSE))</f>
        <v>0</v>
      </c>
      <c r="L190" s="103">
        <f t="shared" si="855"/>
        <v>0</v>
      </c>
      <c r="M190" s="103">
        <f t="shared" si="855"/>
        <v>0</v>
      </c>
      <c r="N190" s="103">
        <f t="shared" si="855"/>
        <v>0</v>
      </c>
      <c r="O190" s="103">
        <f t="shared" si="855"/>
        <v>0</v>
      </c>
      <c r="P190" s="103">
        <f t="shared" si="855"/>
        <v>0</v>
      </c>
      <c r="Q190" s="103"/>
      <c r="R190" s="88">
        <f t="shared" si="783"/>
        <v>0</v>
      </c>
      <c r="S190" s="89">
        <f t="shared" si="784"/>
        <v>0</v>
      </c>
      <c r="T190" s="104">
        <f t="shared" si="785"/>
        <v>1050661.4100000001</v>
      </c>
      <c r="U190" s="104">
        <f t="shared" si="786"/>
        <v>17076.45</v>
      </c>
      <c r="V190" s="104">
        <f t="shared" si="787"/>
        <v>207179.78999999998</v>
      </c>
      <c r="W190" s="103">
        <f t="shared" si="788"/>
        <v>0</v>
      </c>
      <c r="X190" s="103">
        <f t="shared" si="789"/>
        <v>0</v>
      </c>
      <c r="Y190" s="103">
        <f t="shared" si="790"/>
        <v>0</v>
      </c>
      <c r="Z190" s="105">
        <f t="shared" si="791"/>
        <v>1274917.6500000001</v>
      </c>
      <c r="AA190" s="90">
        <f t="shared" si="792"/>
        <v>0.11373165360271816</v>
      </c>
      <c r="AB190" s="85">
        <f t="shared" si="793"/>
        <v>1422.581622405713</v>
      </c>
      <c r="AC190" s="104">
        <f t="shared" si="794"/>
        <v>460093.19</v>
      </c>
      <c r="AD190" s="104">
        <f t="shared" si="795"/>
        <v>0</v>
      </c>
      <c r="AE190" s="104">
        <f t="shared" si="796"/>
        <v>4325.5</v>
      </c>
      <c r="AF190" s="104">
        <f t="shared" si="797"/>
        <v>0</v>
      </c>
      <c r="AG190" s="86">
        <f t="shared" si="798"/>
        <v>464418.69</v>
      </c>
      <c r="AH190" s="90">
        <f t="shared" si="799"/>
        <v>4.1429425326183336E-2</v>
      </c>
      <c r="AI190" s="86">
        <f t="shared" si="800"/>
        <v>518.20875920553442</v>
      </c>
      <c r="AJ190" s="104">
        <f t="shared" si="801"/>
        <v>0</v>
      </c>
      <c r="AK190" s="104">
        <f t="shared" si="802"/>
        <v>0</v>
      </c>
      <c r="AL190" s="86">
        <f t="shared" si="803"/>
        <v>0</v>
      </c>
      <c r="AM190" s="90">
        <f t="shared" si="804"/>
        <v>0</v>
      </c>
      <c r="AN190" s="91">
        <f t="shared" si="805"/>
        <v>0</v>
      </c>
      <c r="AO190" s="104">
        <f t="shared" si="806"/>
        <v>193510.62999999998</v>
      </c>
      <c r="AP190" s="104">
        <f t="shared" si="807"/>
        <v>35134.509999999995</v>
      </c>
      <c r="AQ190" s="104">
        <f t="shared" si="808"/>
        <v>0</v>
      </c>
      <c r="AR190" s="104">
        <f t="shared" si="809"/>
        <v>0</v>
      </c>
      <c r="AS190" s="104">
        <f t="shared" si="810"/>
        <v>318669.14999999997</v>
      </c>
      <c r="AT190" s="104">
        <f t="shared" si="811"/>
        <v>0</v>
      </c>
      <c r="AU190" s="104">
        <f t="shared" si="812"/>
        <v>0</v>
      </c>
      <c r="AV190" s="104">
        <f t="shared" si="813"/>
        <v>66465.259999999995</v>
      </c>
      <c r="AW190" s="104">
        <f t="shared" si="814"/>
        <v>0</v>
      </c>
      <c r="AX190" s="104">
        <f t="shared" si="815"/>
        <v>0</v>
      </c>
      <c r="AY190" s="104">
        <f t="shared" si="816"/>
        <v>0</v>
      </c>
      <c r="AZ190" s="104">
        <f t="shared" si="817"/>
        <v>18414.71</v>
      </c>
      <c r="BA190" s="104">
        <f t="shared" si="818"/>
        <v>126877.14000000001</v>
      </c>
      <c r="BB190" s="104">
        <f t="shared" si="819"/>
        <v>0</v>
      </c>
      <c r="BC190" s="104">
        <f t="shared" si="820"/>
        <v>0</v>
      </c>
      <c r="BD190" s="104">
        <f t="shared" si="821"/>
        <v>0</v>
      </c>
      <c r="BE190" s="86">
        <f t="shared" si="822"/>
        <v>759071.39999999991</v>
      </c>
      <c r="BF190" s="90">
        <f t="shared" si="823"/>
        <v>6.7714526914369952E-2</v>
      </c>
      <c r="BG190" s="85">
        <f t="shared" si="824"/>
        <v>846.98884177638911</v>
      </c>
      <c r="BH190" s="104">
        <f t="shared" si="825"/>
        <v>0</v>
      </c>
      <c r="BI190" s="104">
        <f t="shared" si="826"/>
        <v>3154.32</v>
      </c>
      <c r="BJ190" s="104">
        <f t="shared" si="827"/>
        <v>7584.21</v>
      </c>
      <c r="BK190" s="104">
        <f t="shared" si="828"/>
        <v>0</v>
      </c>
      <c r="BL190" s="104">
        <f t="shared" si="829"/>
        <v>0</v>
      </c>
      <c r="BM190" s="104">
        <f t="shared" si="830"/>
        <v>0</v>
      </c>
      <c r="BN190" s="104">
        <f t="shared" si="831"/>
        <v>2991.13</v>
      </c>
      <c r="BO190" s="87">
        <f t="shared" si="832"/>
        <v>13729.66</v>
      </c>
      <c r="BP190" s="90">
        <f t="shared" si="833"/>
        <v>1.2247825851364558E-3</v>
      </c>
      <c r="BQ190" s="85">
        <f t="shared" si="834"/>
        <v>15.319861638027225</v>
      </c>
      <c r="BR190" s="104">
        <f t="shared" si="835"/>
        <v>0</v>
      </c>
      <c r="BS190" s="104">
        <f t="shared" si="836"/>
        <v>0</v>
      </c>
      <c r="BT190" s="104">
        <f t="shared" si="837"/>
        <v>0</v>
      </c>
      <c r="BU190" s="104">
        <f t="shared" si="838"/>
        <v>0</v>
      </c>
      <c r="BV190" s="87">
        <f t="shared" si="839"/>
        <v>0</v>
      </c>
      <c r="BW190" s="90">
        <f t="shared" si="840"/>
        <v>0</v>
      </c>
      <c r="BX190" s="85">
        <f t="shared" si="841"/>
        <v>0</v>
      </c>
      <c r="BY190" s="104">
        <v>1979938.42</v>
      </c>
      <c r="BZ190" s="90">
        <v>0.17662448279553825</v>
      </c>
      <c r="CA190" s="85">
        <v>2209.2595625976342</v>
      </c>
      <c r="CB190" s="104">
        <v>594036.54</v>
      </c>
      <c r="CC190" s="90">
        <f t="shared" si="842"/>
        <v>5.2992252475787142E-2</v>
      </c>
      <c r="CD190" s="85">
        <f t="shared" si="843"/>
        <v>662.83925463066282</v>
      </c>
      <c r="CE190" s="106">
        <f t="shared" si="844"/>
        <v>409645.79000000004</v>
      </c>
      <c r="CF190" s="107">
        <f t="shared" si="845"/>
        <v>3.6543296022368055E-2</v>
      </c>
      <c r="CG190" s="108">
        <f t="shared" si="846"/>
        <v>457.09193260432943</v>
      </c>
    </row>
    <row r="191" spans="1:85" x14ac:dyDescent="0.2">
      <c r="A191" s="56" t="s">
        <v>363</v>
      </c>
      <c r="B191" s="101" t="s">
        <v>364</v>
      </c>
      <c r="C191" s="102">
        <f t="shared" si="775"/>
        <v>974.79</v>
      </c>
      <c r="D191" s="102">
        <f t="shared" si="776"/>
        <v>10481484.439999999</v>
      </c>
      <c r="E191" s="103">
        <f t="shared" si="777"/>
        <v>5946843.5199999996</v>
      </c>
      <c r="F191" s="103">
        <f t="shared" si="778"/>
        <v>0</v>
      </c>
      <c r="G191" s="103">
        <f t="shared" si="779"/>
        <v>11849.35</v>
      </c>
      <c r="H191" s="103">
        <f t="shared" si="847"/>
        <v>5958692.8699999992</v>
      </c>
      <c r="I191" s="90">
        <f t="shared" si="780"/>
        <v>0.56849703914648941</v>
      </c>
      <c r="J191" s="85">
        <f t="shared" si="781"/>
        <v>6112.7964689830624</v>
      </c>
      <c r="K191" s="103">
        <f t="shared" ref="K191:P191" si="856">IF(ISNA(VLOOKUP($A177,program1516,5,FALSE))=TRUE,0,VLOOKUP($A177,program1516,5,FALSE))</f>
        <v>0</v>
      </c>
      <c r="L191" s="103">
        <f t="shared" si="856"/>
        <v>0</v>
      </c>
      <c r="M191" s="103">
        <f t="shared" si="856"/>
        <v>0</v>
      </c>
      <c r="N191" s="103">
        <f t="shared" si="856"/>
        <v>0</v>
      </c>
      <c r="O191" s="103">
        <f t="shared" si="856"/>
        <v>0</v>
      </c>
      <c r="P191" s="103">
        <f t="shared" si="856"/>
        <v>0</v>
      </c>
      <c r="Q191" s="103"/>
      <c r="R191" s="88">
        <f t="shared" si="783"/>
        <v>0</v>
      </c>
      <c r="S191" s="89">
        <f t="shared" si="784"/>
        <v>0</v>
      </c>
      <c r="T191" s="104">
        <f t="shared" si="785"/>
        <v>941331.25</v>
      </c>
      <c r="U191" s="104">
        <f t="shared" si="786"/>
        <v>34650</v>
      </c>
      <c r="V191" s="104">
        <f t="shared" si="787"/>
        <v>168281.97</v>
      </c>
      <c r="W191" s="103">
        <f t="shared" si="788"/>
        <v>0</v>
      </c>
      <c r="X191" s="103">
        <f t="shared" si="789"/>
        <v>0</v>
      </c>
      <c r="Y191" s="103">
        <f t="shared" si="790"/>
        <v>0</v>
      </c>
      <c r="Z191" s="105">
        <f t="shared" si="791"/>
        <v>1144263.22</v>
      </c>
      <c r="AA191" s="90">
        <f t="shared" si="792"/>
        <v>0.10916995837280469</v>
      </c>
      <c r="AB191" s="85">
        <f t="shared" si="793"/>
        <v>1173.8561331158505</v>
      </c>
      <c r="AC191" s="104">
        <f t="shared" si="794"/>
        <v>112551.73000000001</v>
      </c>
      <c r="AD191" s="104">
        <f t="shared" si="795"/>
        <v>0</v>
      </c>
      <c r="AE191" s="104">
        <f t="shared" si="796"/>
        <v>0</v>
      </c>
      <c r="AF191" s="104">
        <f t="shared" si="797"/>
        <v>0</v>
      </c>
      <c r="AG191" s="86">
        <f t="shared" si="798"/>
        <v>112551.73000000001</v>
      </c>
      <c r="AH191" s="90">
        <f t="shared" si="799"/>
        <v>1.0738147887762357E-2</v>
      </c>
      <c r="AI191" s="86">
        <f t="shared" si="800"/>
        <v>115.46254064978099</v>
      </c>
      <c r="AJ191" s="104">
        <f t="shared" si="801"/>
        <v>0</v>
      </c>
      <c r="AK191" s="104">
        <f t="shared" si="802"/>
        <v>0</v>
      </c>
      <c r="AL191" s="86">
        <f t="shared" si="803"/>
        <v>0</v>
      </c>
      <c r="AM191" s="90">
        <f t="shared" si="804"/>
        <v>0</v>
      </c>
      <c r="AN191" s="91">
        <f t="shared" si="805"/>
        <v>0</v>
      </c>
      <c r="AO191" s="104">
        <f t="shared" si="806"/>
        <v>275053.01999999996</v>
      </c>
      <c r="AP191" s="104">
        <f t="shared" si="807"/>
        <v>31594.879999999997</v>
      </c>
      <c r="AQ191" s="104">
        <f t="shared" si="808"/>
        <v>0</v>
      </c>
      <c r="AR191" s="104">
        <f t="shared" si="809"/>
        <v>0</v>
      </c>
      <c r="AS191" s="104">
        <f t="shared" si="810"/>
        <v>149117.37</v>
      </c>
      <c r="AT191" s="104">
        <f t="shared" si="811"/>
        <v>122133.6</v>
      </c>
      <c r="AU191" s="104">
        <f t="shared" si="812"/>
        <v>0</v>
      </c>
      <c r="AV191" s="104">
        <f t="shared" si="813"/>
        <v>40016.71</v>
      </c>
      <c r="AW191" s="104">
        <f t="shared" si="814"/>
        <v>0</v>
      </c>
      <c r="AX191" s="104">
        <f t="shared" si="815"/>
        <v>0</v>
      </c>
      <c r="AY191" s="104">
        <f t="shared" si="816"/>
        <v>0</v>
      </c>
      <c r="AZ191" s="104">
        <f t="shared" si="817"/>
        <v>0</v>
      </c>
      <c r="BA191" s="104">
        <f t="shared" si="818"/>
        <v>20290.079999999998</v>
      </c>
      <c r="BB191" s="104">
        <f t="shared" si="819"/>
        <v>0</v>
      </c>
      <c r="BC191" s="104">
        <f t="shared" si="820"/>
        <v>0</v>
      </c>
      <c r="BD191" s="104">
        <f t="shared" si="821"/>
        <v>0</v>
      </c>
      <c r="BE191" s="86">
        <f t="shared" si="822"/>
        <v>638205.65999999992</v>
      </c>
      <c r="BF191" s="90">
        <f t="shared" si="823"/>
        <v>6.0888862036034275E-2</v>
      </c>
      <c r="BG191" s="85">
        <f t="shared" si="824"/>
        <v>654.7109223525066</v>
      </c>
      <c r="BH191" s="104">
        <f t="shared" si="825"/>
        <v>0</v>
      </c>
      <c r="BI191" s="104">
        <f t="shared" si="826"/>
        <v>0</v>
      </c>
      <c r="BJ191" s="104">
        <f t="shared" si="827"/>
        <v>6326.47</v>
      </c>
      <c r="BK191" s="104">
        <f t="shared" si="828"/>
        <v>0</v>
      </c>
      <c r="BL191" s="104">
        <f t="shared" si="829"/>
        <v>0</v>
      </c>
      <c r="BM191" s="104">
        <f t="shared" si="830"/>
        <v>0</v>
      </c>
      <c r="BN191" s="104">
        <f t="shared" si="831"/>
        <v>9813.2400000000016</v>
      </c>
      <c r="BO191" s="87">
        <f t="shared" si="832"/>
        <v>16139.710000000003</v>
      </c>
      <c r="BP191" s="90">
        <f t="shared" si="833"/>
        <v>1.5398305547644361E-3</v>
      </c>
      <c r="BQ191" s="85">
        <f t="shared" si="834"/>
        <v>16.557114865765964</v>
      </c>
      <c r="BR191" s="104">
        <f t="shared" si="835"/>
        <v>0</v>
      </c>
      <c r="BS191" s="104">
        <f t="shared" si="836"/>
        <v>0</v>
      </c>
      <c r="BT191" s="104">
        <f t="shared" si="837"/>
        <v>0</v>
      </c>
      <c r="BU191" s="104">
        <f t="shared" si="838"/>
        <v>0</v>
      </c>
      <c r="BV191" s="87">
        <f t="shared" si="839"/>
        <v>0</v>
      </c>
      <c r="BW191" s="90">
        <f t="shared" si="840"/>
        <v>0</v>
      </c>
      <c r="BX191" s="85">
        <f t="shared" si="841"/>
        <v>0</v>
      </c>
      <c r="BY191" s="104">
        <v>2044911.8500000006</v>
      </c>
      <c r="BZ191" s="90">
        <v>0.19509754192794476</v>
      </c>
      <c r="CA191" s="85">
        <v>2097.7973204485074</v>
      </c>
      <c r="CB191" s="104">
        <v>240684.75</v>
      </c>
      <c r="CC191" s="90">
        <f t="shared" si="842"/>
        <v>2.2962849525539154E-2</v>
      </c>
      <c r="CD191" s="85">
        <f t="shared" si="843"/>
        <v>246.90933431816083</v>
      </c>
      <c r="CE191" s="106">
        <f t="shared" si="844"/>
        <v>326034.65000000002</v>
      </c>
      <c r="CF191" s="107">
        <f t="shared" si="845"/>
        <v>3.1105770548660951E-2</v>
      </c>
      <c r="CG191" s="108">
        <f t="shared" si="846"/>
        <v>334.46655177012491</v>
      </c>
    </row>
    <row r="192" spans="1:85" x14ac:dyDescent="0.2">
      <c r="A192" s="117" t="s">
        <v>365</v>
      </c>
      <c r="B192" s="101" t="s">
        <v>366</v>
      </c>
      <c r="C192" s="102">
        <f t="shared" si="775"/>
        <v>919.37999999999988</v>
      </c>
      <c r="D192" s="102">
        <f t="shared" si="776"/>
        <v>9087143.3300000001</v>
      </c>
      <c r="E192" s="103">
        <f t="shared" si="777"/>
        <v>5548500.4299999997</v>
      </c>
      <c r="F192" s="103">
        <f t="shared" si="778"/>
        <v>0</v>
      </c>
      <c r="G192" s="103">
        <f t="shared" si="779"/>
        <v>0</v>
      </c>
      <c r="H192" s="103">
        <f t="shared" si="847"/>
        <v>5548500.4299999997</v>
      </c>
      <c r="I192" s="90">
        <f t="shared" si="780"/>
        <v>0.61058797341540327</v>
      </c>
      <c r="J192" s="85">
        <f t="shared" si="781"/>
        <v>6035.0458243598951</v>
      </c>
      <c r="K192" s="103">
        <f t="shared" ref="K192:P192" si="857">IF(ISNA(VLOOKUP($A177,program1516,5,FALSE))=TRUE,0,VLOOKUP($A177,program1516,5,FALSE))</f>
        <v>0</v>
      </c>
      <c r="L192" s="103">
        <f t="shared" si="857"/>
        <v>0</v>
      </c>
      <c r="M192" s="103">
        <f t="shared" si="857"/>
        <v>0</v>
      </c>
      <c r="N192" s="103">
        <f t="shared" si="857"/>
        <v>0</v>
      </c>
      <c r="O192" s="103">
        <f t="shared" si="857"/>
        <v>0</v>
      </c>
      <c r="P192" s="103">
        <f t="shared" si="857"/>
        <v>0</v>
      </c>
      <c r="Q192" s="103"/>
      <c r="R192" s="88">
        <f t="shared" si="783"/>
        <v>0</v>
      </c>
      <c r="S192" s="89">
        <f t="shared" si="784"/>
        <v>0</v>
      </c>
      <c r="T192" s="104">
        <f t="shared" si="785"/>
        <v>805406.82</v>
      </c>
      <c r="U192" s="104">
        <f t="shared" si="786"/>
        <v>26558.55</v>
      </c>
      <c r="V192" s="104">
        <f t="shared" si="787"/>
        <v>0</v>
      </c>
      <c r="W192" s="103">
        <f t="shared" si="788"/>
        <v>0</v>
      </c>
      <c r="X192" s="103">
        <f t="shared" si="789"/>
        <v>0</v>
      </c>
      <c r="Y192" s="103">
        <f t="shared" si="790"/>
        <v>0</v>
      </c>
      <c r="Z192" s="105">
        <f t="shared" si="791"/>
        <v>831965.37</v>
      </c>
      <c r="AA192" s="90">
        <f t="shared" si="792"/>
        <v>9.15541155000138E-2</v>
      </c>
      <c r="AB192" s="85">
        <f t="shared" si="793"/>
        <v>904.92002218886648</v>
      </c>
      <c r="AC192" s="104">
        <f t="shared" si="794"/>
        <v>136639.67000000001</v>
      </c>
      <c r="AD192" s="104">
        <f t="shared" si="795"/>
        <v>0</v>
      </c>
      <c r="AE192" s="104">
        <f t="shared" si="796"/>
        <v>4765</v>
      </c>
      <c r="AF192" s="104">
        <f t="shared" si="797"/>
        <v>0</v>
      </c>
      <c r="AG192" s="86">
        <f t="shared" si="798"/>
        <v>141404.67000000001</v>
      </c>
      <c r="AH192" s="90">
        <f t="shared" si="799"/>
        <v>1.5560959573859832E-2</v>
      </c>
      <c r="AI192" s="86">
        <f t="shared" si="800"/>
        <v>153.80437903804741</v>
      </c>
      <c r="AJ192" s="104">
        <f t="shared" si="801"/>
        <v>0</v>
      </c>
      <c r="AK192" s="104">
        <f t="shared" si="802"/>
        <v>0</v>
      </c>
      <c r="AL192" s="86">
        <f t="shared" si="803"/>
        <v>0</v>
      </c>
      <c r="AM192" s="90">
        <f t="shared" si="804"/>
        <v>0</v>
      </c>
      <c r="AN192" s="91">
        <f t="shared" si="805"/>
        <v>0</v>
      </c>
      <c r="AO192" s="104">
        <f t="shared" si="806"/>
        <v>228406.90000000002</v>
      </c>
      <c r="AP192" s="104">
        <f t="shared" si="807"/>
        <v>23768.980000000003</v>
      </c>
      <c r="AQ192" s="104">
        <f t="shared" si="808"/>
        <v>0</v>
      </c>
      <c r="AR192" s="104">
        <f t="shared" si="809"/>
        <v>0</v>
      </c>
      <c r="AS192" s="104">
        <f t="shared" si="810"/>
        <v>126522.6</v>
      </c>
      <c r="AT192" s="104">
        <f t="shared" si="811"/>
        <v>0</v>
      </c>
      <c r="AU192" s="104">
        <f t="shared" si="812"/>
        <v>0</v>
      </c>
      <c r="AV192" s="104">
        <f t="shared" si="813"/>
        <v>21806.55</v>
      </c>
      <c r="AW192" s="104">
        <f t="shared" si="814"/>
        <v>0</v>
      </c>
      <c r="AX192" s="104">
        <f t="shared" si="815"/>
        <v>0</v>
      </c>
      <c r="AY192" s="104">
        <f t="shared" si="816"/>
        <v>0</v>
      </c>
      <c r="AZ192" s="104">
        <f t="shared" si="817"/>
        <v>0</v>
      </c>
      <c r="BA192" s="104">
        <f t="shared" si="818"/>
        <v>0</v>
      </c>
      <c r="BB192" s="104">
        <f t="shared" si="819"/>
        <v>0</v>
      </c>
      <c r="BC192" s="104">
        <f t="shared" si="820"/>
        <v>0</v>
      </c>
      <c r="BD192" s="104">
        <f t="shared" si="821"/>
        <v>0</v>
      </c>
      <c r="BE192" s="86">
        <f t="shared" si="822"/>
        <v>400505.03</v>
      </c>
      <c r="BF192" s="90">
        <f t="shared" si="823"/>
        <v>4.4073810157454624E-2</v>
      </c>
      <c r="BG192" s="85">
        <f t="shared" si="824"/>
        <v>435.62512780351983</v>
      </c>
      <c r="BH192" s="104">
        <f t="shared" si="825"/>
        <v>0</v>
      </c>
      <c r="BI192" s="104">
        <f t="shared" si="826"/>
        <v>0</v>
      </c>
      <c r="BJ192" s="104">
        <f t="shared" si="827"/>
        <v>7677.76</v>
      </c>
      <c r="BK192" s="104">
        <f t="shared" si="828"/>
        <v>0</v>
      </c>
      <c r="BL192" s="104">
        <f t="shared" si="829"/>
        <v>0</v>
      </c>
      <c r="BM192" s="104">
        <f t="shared" si="830"/>
        <v>0</v>
      </c>
      <c r="BN192" s="104">
        <f t="shared" si="831"/>
        <v>973.47</v>
      </c>
      <c r="BO192" s="87">
        <f t="shared" si="832"/>
        <v>8651.23</v>
      </c>
      <c r="BP192" s="90">
        <f t="shared" si="833"/>
        <v>9.5202966276971884E-4</v>
      </c>
      <c r="BQ192" s="85">
        <f t="shared" si="834"/>
        <v>9.4098522917618403</v>
      </c>
      <c r="BR192" s="104">
        <f t="shared" si="835"/>
        <v>0</v>
      </c>
      <c r="BS192" s="104">
        <f t="shared" si="836"/>
        <v>0</v>
      </c>
      <c r="BT192" s="104">
        <f t="shared" si="837"/>
        <v>0</v>
      </c>
      <c r="BU192" s="104">
        <f t="shared" si="838"/>
        <v>0</v>
      </c>
      <c r="BV192" s="87">
        <f t="shared" si="839"/>
        <v>0</v>
      </c>
      <c r="BW192" s="90">
        <f t="shared" si="840"/>
        <v>0</v>
      </c>
      <c r="BX192" s="85">
        <f t="shared" si="841"/>
        <v>0</v>
      </c>
      <c r="BY192" s="104">
        <v>1449571.8399999999</v>
      </c>
      <c r="BZ192" s="90">
        <v>0.15951898053752828</v>
      </c>
      <c r="CA192" s="85">
        <v>1576.6841132067264</v>
      </c>
      <c r="CB192" s="104">
        <v>262351.52</v>
      </c>
      <c r="CC192" s="90">
        <f t="shared" si="842"/>
        <v>2.8870626386389354E-2</v>
      </c>
      <c r="CD192" s="85">
        <f t="shared" si="843"/>
        <v>285.35700145750405</v>
      </c>
      <c r="CE192" s="106">
        <f t="shared" si="844"/>
        <v>444193.24</v>
      </c>
      <c r="CF192" s="107">
        <f t="shared" si="845"/>
        <v>4.8881504766581027E-2</v>
      </c>
      <c r="CG192" s="108">
        <f t="shared" si="846"/>
        <v>483.14433640061787</v>
      </c>
    </row>
    <row r="193" spans="1:85" x14ac:dyDescent="0.2">
      <c r="A193" s="56" t="s">
        <v>367</v>
      </c>
      <c r="B193" s="101" t="s">
        <v>368</v>
      </c>
      <c r="C193" s="102">
        <f t="shared" si="775"/>
        <v>895.16000000000008</v>
      </c>
      <c r="D193" s="102">
        <f t="shared" si="776"/>
        <v>9738151.9199999999</v>
      </c>
      <c r="E193" s="103">
        <f t="shared" si="777"/>
        <v>4312825.24</v>
      </c>
      <c r="F193" s="103">
        <f t="shared" si="778"/>
        <v>987552.05</v>
      </c>
      <c r="G193" s="103">
        <f t="shared" si="779"/>
        <v>0</v>
      </c>
      <c r="H193" s="103">
        <f t="shared" si="847"/>
        <v>5300377.29</v>
      </c>
      <c r="I193" s="90">
        <f t="shared" si="780"/>
        <v>0.54428985433203225</v>
      </c>
      <c r="J193" s="85">
        <f t="shared" si="781"/>
        <v>5921.1507328298849</v>
      </c>
      <c r="K193" s="103">
        <f t="shared" ref="K193:P193" si="858">IF(ISNA(VLOOKUP($A177,program1516,5,FALSE))=TRUE,0,VLOOKUP($A177,program1516,5,FALSE))</f>
        <v>0</v>
      </c>
      <c r="L193" s="103">
        <f t="shared" si="858"/>
        <v>0</v>
      </c>
      <c r="M193" s="103">
        <f t="shared" si="858"/>
        <v>0</v>
      </c>
      <c r="N193" s="103">
        <f t="shared" si="858"/>
        <v>0</v>
      </c>
      <c r="O193" s="103">
        <f t="shared" si="858"/>
        <v>0</v>
      </c>
      <c r="P193" s="103">
        <f t="shared" si="858"/>
        <v>0</v>
      </c>
      <c r="Q193" s="103"/>
      <c r="R193" s="88">
        <f t="shared" si="783"/>
        <v>0</v>
      </c>
      <c r="S193" s="89">
        <f t="shared" si="784"/>
        <v>0</v>
      </c>
      <c r="T193" s="104">
        <f t="shared" si="785"/>
        <v>879004.28999999992</v>
      </c>
      <c r="U193" s="104">
        <f t="shared" si="786"/>
        <v>2467.14</v>
      </c>
      <c r="V193" s="104">
        <f t="shared" si="787"/>
        <v>160884.01</v>
      </c>
      <c r="W193" s="103">
        <f t="shared" si="788"/>
        <v>0</v>
      </c>
      <c r="X193" s="103">
        <f t="shared" si="789"/>
        <v>0</v>
      </c>
      <c r="Y193" s="103">
        <f t="shared" si="790"/>
        <v>0</v>
      </c>
      <c r="Z193" s="105">
        <f t="shared" si="791"/>
        <v>1042355.44</v>
      </c>
      <c r="AA193" s="90">
        <f t="shared" si="792"/>
        <v>0.10703832190779787</v>
      </c>
      <c r="AB193" s="85">
        <f t="shared" si="793"/>
        <v>1164.4347826086955</v>
      </c>
      <c r="AC193" s="104">
        <f t="shared" si="794"/>
        <v>375087.11</v>
      </c>
      <c r="AD193" s="104">
        <f t="shared" si="795"/>
        <v>0</v>
      </c>
      <c r="AE193" s="104">
        <f t="shared" si="796"/>
        <v>5312.97</v>
      </c>
      <c r="AF193" s="104">
        <f t="shared" si="797"/>
        <v>0</v>
      </c>
      <c r="AG193" s="86">
        <f t="shared" si="798"/>
        <v>380400.07999999996</v>
      </c>
      <c r="AH193" s="90">
        <f t="shared" si="799"/>
        <v>3.9062861529069258E-2</v>
      </c>
      <c r="AI193" s="86">
        <f t="shared" si="800"/>
        <v>424.95205326422081</v>
      </c>
      <c r="AJ193" s="104">
        <f t="shared" si="801"/>
        <v>0</v>
      </c>
      <c r="AK193" s="104">
        <f t="shared" si="802"/>
        <v>0</v>
      </c>
      <c r="AL193" s="86">
        <f t="shared" si="803"/>
        <v>0</v>
      </c>
      <c r="AM193" s="90">
        <f t="shared" si="804"/>
        <v>0</v>
      </c>
      <c r="AN193" s="91">
        <f t="shared" si="805"/>
        <v>0</v>
      </c>
      <c r="AO193" s="104">
        <f t="shared" si="806"/>
        <v>208694.46</v>
      </c>
      <c r="AP193" s="104">
        <f t="shared" si="807"/>
        <v>34540.85</v>
      </c>
      <c r="AQ193" s="104">
        <f t="shared" si="808"/>
        <v>0</v>
      </c>
      <c r="AR193" s="104">
        <f t="shared" si="809"/>
        <v>0</v>
      </c>
      <c r="AS193" s="104">
        <f t="shared" si="810"/>
        <v>224068.24</v>
      </c>
      <c r="AT193" s="104">
        <f t="shared" si="811"/>
        <v>0</v>
      </c>
      <c r="AU193" s="104">
        <f t="shared" si="812"/>
        <v>0</v>
      </c>
      <c r="AV193" s="104">
        <f t="shared" si="813"/>
        <v>135357.62</v>
      </c>
      <c r="AW193" s="104">
        <f t="shared" si="814"/>
        <v>0</v>
      </c>
      <c r="AX193" s="104">
        <f t="shared" si="815"/>
        <v>0</v>
      </c>
      <c r="AY193" s="104">
        <f t="shared" si="816"/>
        <v>0</v>
      </c>
      <c r="AZ193" s="104">
        <f t="shared" si="817"/>
        <v>0</v>
      </c>
      <c r="BA193" s="104">
        <f t="shared" si="818"/>
        <v>0</v>
      </c>
      <c r="BB193" s="104">
        <f t="shared" si="819"/>
        <v>0</v>
      </c>
      <c r="BC193" s="104">
        <f t="shared" si="820"/>
        <v>0</v>
      </c>
      <c r="BD193" s="104">
        <f t="shared" si="821"/>
        <v>0</v>
      </c>
      <c r="BE193" s="86">
        <f t="shared" si="822"/>
        <v>602661.16999999993</v>
      </c>
      <c r="BF193" s="90">
        <f t="shared" si="823"/>
        <v>6.1886605893082015E-2</v>
      </c>
      <c r="BG193" s="85">
        <f t="shared" si="824"/>
        <v>673.24407927074481</v>
      </c>
      <c r="BH193" s="104">
        <f t="shared" si="825"/>
        <v>5834.42</v>
      </c>
      <c r="BI193" s="104">
        <f t="shared" si="826"/>
        <v>4321.4299999999994</v>
      </c>
      <c r="BJ193" s="104">
        <f t="shared" si="827"/>
        <v>9726.75</v>
      </c>
      <c r="BK193" s="104">
        <f t="shared" si="828"/>
        <v>0</v>
      </c>
      <c r="BL193" s="104">
        <f t="shared" si="829"/>
        <v>0</v>
      </c>
      <c r="BM193" s="104">
        <f t="shared" si="830"/>
        <v>0</v>
      </c>
      <c r="BN193" s="104">
        <f t="shared" si="831"/>
        <v>60286.7</v>
      </c>
      <c r="BO193" s="87">
        <f t="shared" si="832"/>
        <v>80169.299999999988</v>
      </c>
      <c r="BP193" s="90">
        <f t="shared" si="833"/>
        <v>8.2324963359166805E-3</v>
      </c>
      <c r="BQ193" s="85">
        <f t="shared" si="834"/>
        <v>89.55862639081279</v>
      </c>
      <c r="BR193" s="104">
        <f t="shared" si="835"/>
        <v>0</v>
      </c>
      <c r="BS193" s="104">
        <f t="shared" si="836"/>
        <v>0</v>
      </c>
      <c r="BT193" s="104">
        <f t="shared" si="837"/>
        <v>0</v>
      </c>
      <c r="BU193" s="104">
        <f t="shared" si="838"/>
        <v>0</v>
      </c>
      <c r="BV193" s="87">
        <f t="shared" si="839"/>
        <v>0</v>
      </c>
      <c r="BW193" s="90">
        <f t="shared" si="840"/>
        <v>0</v>
      </c>
      <c r="BX193" s="85">
        <f t="shared" si="841"/>
        <v>0</v>
      </c>
      <c r="BY193" s="104">
        <v>1524655.0300000003</v>
      </c>
      <c r="BZ193" s="90">
        <v>0.15656513089189927</v>
      </c>
      <c r="CA193" s="85">
        <v>1703.2206868045937</v>
      </c>
      <c r="CB193" s="104">
        <v>303442.28000000003</v>
      </c>
      <c r="CC193" s="90">
        <f t="shared" si="842"/>
        <v>3.116015055965568E-2</v>
      </c>
      <c r="CD193" s="85">
        <f t="shared" si="843"/>
        <v>338.98105366638367</v>
      </c>
      <c r="CE193" s="106">
        <f t="shared" si="844"/>
        <v>504091.33</v>
      </c>
      <c r="CF193" s="107">
        <f t="shared" si="845"/>
        <v>5.1764578550546995E-2</v>
      </c>
      <c r="CG193" s="108">
        <f t="shared" si="846"/>
        <v>563.12986505205765</v>
      </c>
    </row>
    <row r="194" spans="1:85" x14ac:dyDescent="0.2">
      <c r="A194" s="56" t="s">
        <v>369</v>
      </c>
      <c r="B194" s="101" t="s">
        <v>370</v>
      </c>
      <c r="C194" s="102">
        <f t="shared" si="775"/>
        <v>892.25000000000011</v>
      </c>
      <c r="D194" s="102">
        <f t="shared" si="776"/>
        <v>11684711.529999999</v>
      </c>
      <c r="E194" s="103">
        <f t="shared" si="777"/>
        <v>6265091.2300000004</v>
      </c>
      <c r="F194" s="103">
        <f t="shared" si="778"/>
        <v>176390.66</v>
      </c>
      <c r="G194" s="103">
        <f t="shared" si="779"/>
        <v>0</v>
      </c>
      <c r="H194" s="103">
        <f t="shared" si="847"/>
        <v>6441481.8900000006</v>
      </c>
      <c r="I194" s="90">
        <f t="shared" si="780"/>
        <v>0.55127436167009947</v>
      </c>
      <c r="J194" s="85">
        <f t="shared" si="781"/>
        <v>7219.3688876435972</v>
      </c>
      <c r="K194" s="103">
        <f t="shared" ref="K194:P194" si="859">IF(ISNA(VLOOKUP($A177,program1516,5,FALSE))=TRUE,0,VLOOKUP($A177,program1516,5,FALSE))</f>
        <v>0</v>
      </c>
      <c r="L194" s="103">
        <f t="shared" si="859"/>
        <v>0</v>
      </c>
      <c r="M194" s="103">
        <f t="shared" si="859"/>
        <v>0</v>
      </c>
      <c r="N194" s="103">
        <f t="shared" si="859"/>
        <v>0</v>
      </c>
      <c r="O194" s="103">
        <f t="shared" si="859"/>
        <v>0</v>
      </c>
      <c r="P194" s="103">
        <f t="shared" si="859"/>
        <v>0</v>
      </c>
      <c r="Q194" s="103"/>
      <c r="R194" s="88">
        <f t="shared" si="783"/>
        <v>0</v>
      </c>
      <c r="S194" s="89">
        <f t="shared" si="784"/>
        <v>0</v>
      </c>
      <c r="T194" s="104">
        <f t="shared" si="785"/>
        <v>1097575.56</v>
      </c>
      <c r="U194" s="104">
        <f t="shared" si="786"/>
        <v>42623.94</v>
      </c>
      <c r="V194" s="104">
        <f t="shared" si="787"/>
        <v>0</v>
      </c>
      <c r="W194" s="103">
        <f t="shared" si="788"/>
        <v>0</v>
      </c>
      <c r="X194" s="103">
        <f t="shared" si="789"/>
        <v>0</v>
      </c>
      <c r="Y194" s="103">
        <f t="shared" si="790"/>
        <v>0</v>
      </c>
      <c r="Z194" s="105">
        <f t="shared" si="791"/>
        <v>1140199.5</v>
      </c>
      <c r="AA194" s="90">
        <f t="shared" si="792"/>
        <v>9.7580457769332718E-2</v>
      </c>
      <c r="AB194" s="85">
        <f t="shared" si="793"/>
        <v>1277.8924068366487</v>
      </c>
      <c r="AC194" s="104">
        <f t="shared" si="794"/>
        <v>260530.74999999997</v>
      </c>
      <c r="AD194" s="104">
        <f t="shared" si="795"/>
        <v>37976.42</v>
      </c>
      <c r="AE194" s="104">
        <f t="shared" si="796"/>
        <v>4506.41</v>
      </c>
      <c r="AF194" s="104">
        <f t="shared" si="797"/>
        <v>0</v>
      </c>
      <c r="AG194" s="86">
        <f t="shared" si="798"/>
        <v>303013.57999999996</v>
      </c>
      <c r="AH194" s="90">
        <f t="shared" si="799"/>
        <v>2.5932482733700826E-2</v>
      </c>
      <c r="AI194" s="86">
        <f t="shared" si="800"/>
        <v>339.60614177640787</v>
      </c>
      <c r="AJ194" s="104">
        <f t="shared" si="801"/>
        <v>0</v>
      </c>
      <c r="AK194" s="104">
        <f t="shared" si="802"/>
        <v>0</v>
      </c>
      <c r="AL194" s="86">
        <f t="shared" si="803"/>
        <v>0</v>
      </c>
      <c r="AM194" s="90">
        <f t="shared" si="804"/>
        <v>0</v>
      </c>
      <c r="AN194" s="91">
        <f t="shared" si="805"/>
        <v>0</v>
      </c>
      <c r="AO194" s="104">
        <f t="shared" si="806"/>
        <v>262560.92000000004</v>
      </c>
      <c r="AP194" s="104">
        <f t="shared" si="807"/>
        <v>62612.19</v>
      </c>
      <c r="AQ194" s="104">
        <f t="shared" si="808"/>
        <v>0</v>
      </c>
      <c r="AR194" s="104">
        <f t="shared" si="809"/>
        <v>0</v>
      </c>
      <c r="AS194" s="104">
        <f t="shared" si="810"/>
        <v>231193.32</v>
      </c>
      <c r="AT194" s="104">
        <f t="shared" si="811"/>
        <v>0</v>
      </c>
      <c r="AU194" s="104">
        <f t="shared" si="812"/>
        <v>0</v>
      </c>
      <c r="AV194" s="104">
        <f t="shared" si="813"/>
        <v>13275.619999999999</v>
      </c>
      <c r="AW194" s="104">
        <f t="shared" si="814"/>
        <v>0</v>
      </c>
      <c r="AX194" s="104">
        <f t="shared" si="815"/>
        <v>0</v>
      </c>
      <c r="AY194" s="104">
        <f t="shared" si="816"/>
        <v>0</v>
      </c>
      <c r="AZ194" s="104">
        <f t="shared" si="817"/>
        <v>0</v>
      </c>
      <c r="BA194" s="104">
        <f t="shared" si="818"/>
        <v>22234.85</v>
      </c>
      <c r="BB194" s="104">
        <f t="shared" si="819"/>
        <v>0</v>
      </c>
      <c r="BC194" s="104">
        <f t="shared" si="820"/>
        <v>0</v>
      </c>
      <c r="BD194" s="104">
        <f t="shared" si="821"/>
        <v>169658.44</v>
      </c>
      <c r="BE194" s="86">
        <f t="shared" si="822"/>
        <v>761535.34000000008</v>
      </c>
      <c r="BF194" s="90">
        <f t="shared" si="823"/>
        <v>6.5173653456894548E-2</v>
      </c>
      <c r="BG194" s="85">
        <f t="shared" si="824"/>
        <v>853.49996077332582</v>
      </c>
      <c r="BH194" s="104">
        <f t="shared" si="825"/>
        <v>0</v>
      </c>
      <c r="BI194" s="104">
        <f t="shared" si="826"/>
        <v>0</v>
      </c>
      <c r="BJ194" s="104">
        <f t="shared" si="827"/>
        <v>9438.1799999999985</v>
      </c>
      <c r="BK194" s="104">
        <f t="shared" si="828"/>
        <v>0</v>
      </c>
      <c r="BL194" s="104">
        <f t="shared" si="829"/>
        <v>0</v>
      </c>
      <c r="BM194" s="104">
        <f t="shared" si="830"/>
        <v>0</v>
      </c>
      <c r="BN194" s="104">
        <f t="shared" si="831"/>
        <v>1597.1100000000001</v>
      </c>
      <c r="BO194" s="87">
        <f t="shared" si="832"/>
        <v>11035.289999999999</v>
      </c>
      <c r="BP194" s="90">
        <f t="shared" si="833"/>
        <v>9.444212612067796E-4</v>
      </c>
      <c r="BQ194" s="85">
        <f t="shared" si="834"/>
        <v>12.367934995797139</v>
      </c>
      <c r="BR194" s="104">
        <f t="shared" si="835"/>
        <v>0</v>
      </c>
      <c r="BS194" s="104">
        <f t="shared" si="836"/>
        <v>0</v>
      </c>
      <c r="BT194" s="104">
        <f t="shared" si="837"/>
        <v>0</v>
      </c>
      <c r="BU194" s="104">
        <f t="shared" si="838"/>
        <v>0</v>
      </c>
      <c r="BV194" s="87">
        <f t="shared" si="839"/>
        <v>0</v>
      </c>
      <c r="BW194" s="90">
        <f t="shared" si="840"/>
        <v>0</v>
      </c>
      <c r="BX194" s="85">
        <f t="shared" si="841"/>
        <v>0</v>
      </c>
      <c r="BY194" s="104">
        <v>1947441.13</v>
      </c>
      <c r="BZ194" s="90">
        <v>0.16666574309515708</v>
      </c>
      <c r="CA194" s="85">
        <v>2182.6182460072846</v>
      </c>
      <c r="CB194" s="104">
        <v>521529.27</v>
      </c>
      <c r="CC194" s="90">
        <f t="shared" si="842"/>
        <v>4.4633474147906506E-2</v>
      </c>
      <c r="CD194" s="85">
        <f t="shared" si="843"/>
        <v>584.51024936957128</v>
      </c>
      <c r="CE194" s="106">
        <f t="shared" si="844"/>
        <v>558475.53</v>
      </c>
      <c r="CF194" s="107">
        <f t="shared" si="845"/>
        <v>4.7795405865702197E-2</v>
      </c>
      <c r="CG194" s="108">
        <f t="shared" si="846"/>
        <v>625.91821798823196</v>
      </c>
    </row>
    <row r="195" spans="1:85" x14ac:dyDescent="0.2">
      <c r="A195" s="117" t="s">
        <v>371</v>
      </c>
      <c r="B195" s="101" t="s">
        <v>372</v>
      </c>
      <c r="C195" s="102">
        <f t="shared" si="775"/>
        <v>814.1400000000001</v>
      </c>
      <c r="D195" s="102">
        <f t="shared" si="776"/>
        <v>9282741.3399999999</v>
      </c>
      <c r="E195" s="103">
        <f t="shared" si="777"/>
        <v>4511379.2299999977</v>
      </c>
      <c r="F195" s="103">
        <f t="shared" si="778"/>
        <v>374998.31000000006</v>
      </c>
      <c r="G195" s="103">
        <f t="shared" si="779"/>
        <v>0</v>
      </c>
      <c r="H195" s="103">
        <f t="shared" si="847"/>
        <v>4886377.5399999972</v>
      </c>
      <c r="I195" s="90">
        <f t="shared" si="780"/>
        <v>0.52639380556089022</v>
      </c>
      <c r="J195" s="85">
        <f t="shared" si="781"/>
        <v>6001.8885449676918</v>
      </c>
      <c r="K195" s="103">
        <f t="shared" ref="K195:P195" si="860">IF(ISNA(VLOOKUP($A177,program1516,5,FALSE))=TRUE,0,VLOOKUP($A177,program1516,5,FALSE))</f>
        <v>0</v>
      </c>
      <c r="L195" s="103">
        <f t="shared" si="860"/>
        <v>0</v>
      </c>
      <c r="M195" s="103">
        <f t="shared" si="860"/>
        <v>0</v>
      </c>
      <c r="N195" s="103">
        <f t="shared" si="860"/>
        <v>0</v>
      </c>
      <c r="O195" s="103">
        <f t="shared" si="860"/>
        <v>0</v>
      </c>
      <c r="P195" s="103">
        <f t="shared" si="860"/>
        <v>0</v>
      </c>
      <c r="Q195" s="103"/>
      <c r="R195" s="88">
        <f t="shared" si="783"/>
        <v>0</v>
      </c>
      <c r="S195" s="89">
        <f t="shared" si="784"/>
        <v>0</v>
      </c>
      <c r="T195" s="104">
        <f t="shared" si="785"/>
        <v>710921.69</v>
      </c>
      <c r="U195" s="104">
        <f t="shared" si="786"/>
        <v>21361.760000000002</v>
      </c>
      <c r="V195" s="104">
        <f t="shared" si="787"/>
        <v>178518.77999999997</v>
      </c>
      <c r="W195" s="103">
        <f t="shared" si="788"/>
        <v>0</v>
      </c>
      <c r="X195" s="103">
        <f t="shared" si="789"/>
        <v>0</v>
      </c>
      <c r="Y195" s="103">
        <f t="shared" si="790"/>
        <v>0</v>
      </c>
      <c r="Z195" s="105">
        <f t="shared" si="791"/>
        <v>910802.23</v>
      </c>
      <c r="AA195" s="90">
        <f t="shared" si="792"/>
        <v>9.8117807729413684E-2</v>
      </c>
      <c r="AB195" s="85">
        <f t="shared" si="793"/>
        <v>1118.7292480408773</v>
      </c>
      <c r="AC195" s="104">
        <f t="shared" si="794"/>
        <v>348761.34</v>
      </c>
      <c r="AD195" s="104">
        <f t="shared" si="795"/>
        <v>20048.02</v>
      </c>
      <c r="AE195" s="104">
        <f t="shared" si="796"/>
        <v>11122</v>
      </c>
      <c r="AF195" s="104">
        <f t="shared" si="797"/>
        <v>0</v>
      </c>
      <c r="AG195" s="86">
        <f t="shared" si="798"/>
        <v>379931.36000000004</v>
      </c>
      <c r="AH195" s="90">
        <f t="shared" si="799"/>
        <v>4.0928788822634593E-2</v>
      </c>
      <c r="AI195" s="86">
        <f t="shared" si="800"/>
        <v>466.66588056108287</v>
      </c>
      <c r="AJ195" s="104">
        <f t="shared" si="801"/>
        <v>0</v>
      </c>
      <c r="AK195" s="104">
        <f t="shared" si="802"/>
        <v>0</v>
      </c>
      <c r="AL195" s="86">
        <f t="shared" si="803"/>
        <v>0</v>
      </c>
      <c r="AM195" s="90">
        <f t="shared" si="804"/>
        <v>0</v>
      </c>
      <c r="AN195" s="91">
        <f t="shared" si="805"/>
        <v>0</v>
      </c>
      <c r="AO195" s="104">
        <f t="shared" si="806"/>
        <v>384510.52</v>
      </c>
      <c r="AP195" s="104">
        <f t="shared" si="807"/>
        <v>69712.91</v>
      </c>
      <c r="AQ195" s="104">
        <f t="shared" si="808"/>
        <v>0</v>
      </c>
      <c r="AR195" s="104">
        <f t="shared" si="809"/>
        <v>0</v>
      </c>
      <c r="AS195" s="104">
        <f t="shared" si="810"/>
        <v>266256.76</v>
      </c>
      <c r="AT195" s="104">
        <f t="shared" si="811"/>
        <v>0</v>
      </c>
      <c r="AU195" s="104">
        <f t="shared" si="812"/>
        <v>0</v>
      </c>
      <c r="AV195" s="104">
        <f t="shared" si="813"/>
        <v>65486.33</v>
      </c>
      <c r="AW195" s="104">
        <f t="shared" si="814"/>
        <v>0</v>
      </c>
      <c r="AX195" s="104">
        <f t="shared" si="815"/>
        <v>0</v>
      </c>
      <c r="AY195" s="104">
        <f t="shared" si="816"/>
        <v>0</v>
      </c>
      <c r="AZ195" s="104">
        <f t="shared" si="817"/>
        <v>0</v>
      </c>
      <c r="BA195" s="104">
        <f t="shared" si="818"/>
        <v>1546.89</v>
      </c>
      <c r="BB195" s="104">
        <f t="shared" si="819"/>
        <v>0</v>
      </c>
      <c r="BC195" s="104">
        <f t="shared" si="820"/>
        <v>0</v>
      </c>
      <c r="BD195" s="104">
        <f t="shared" si="821"/>
        <v>0</v>
      </c>
      <c r="BE195" s="86">
        <f t="shared" si="822"/>
        <v>787513.41</v>
      </c>
      <c r="BF195" s="90">
        <f t="shared" si="823"/>
        <v>8.4836297937824476E-2</v>
      </c>
      <c r="BG195" s="85">
        <f t="shared" si="824"/>
        <v>967.29482644262646</v>
      </c>
      <c r="BH195" s="104">
        <f t="shared" si="825"/>
        <v>0</v>
      </c>
      <c r="BI195" s="104">
        <f t="shared" si="826"/>
        <v>0</v>
      </c>
      <c r="BJ195" s="104">
        <f t="shared" si="827"/>
        <v>8739.09</v>
      </c>
      <c r="BK195" s="104">
        <f t="shared" si="828"/>
        <v>0</v>
      </c>
      <c r="BL195" s="104">
        <f t="shared" si="829"/>
        <v>0</v>
      </c>
      <c r="BM195" s="104">
        <f t="shared" si="830"/>
        <v>0</v>
      </c>
      <c r="BN195" s="104">
        <f t="shared" si="831"/>
        <v>10220.859999999999</v>
      </c>
      <c r="BO195" s="87">
        <f t="shared" si="832"/>
        <v>18959.949999999997</v>
      </c>
      <c r="BP195" s="90">
        <f t="shared" si="833"/>
        <v>2.0424947012473793E-3</v>
      </c>
      <c r="BQ195" s="85">
        <f t="shared" si="834"/>
        <v>23.288316505760672</v>
      </c>
      <c r="BR195" s="104">
        <f t="shared" si="835"/>
        <v>0</v>
      </c>
      <c r="BS195" s="104">
        <f t="shared" si="836"/>
        <v>0</v>
      </c>
      <c r="BT195" s="104">
        <f t="shared" si="837"/>
        <v>0</v>
      </c>
      <c r="BU195" s="104">
        <f t="shared" si="838"/>
        <v>7602.2800000000007</v>
      </c>
      <c r="BV195" s="87">
        <f t="shared" si="839"/>
        <v>7602.2800000000007</v>
      </c>
      <c r="BW195" s="90">
        <f t="shared" si="840"/>
        <v>8.18969280899946E-4</v>
      </c>
      <c r="BX195" s="85">
        <f t="shared" si="841"/>
        <v>9.3378043088412301</v>
      </c>
      <c r="BY195" s="104">
        <v>1479716.8999999997</v>
      </c>
      <c r="BZ195" s="90">
        <v>0.15940516338894342</v>
      </c>
      <c r="CA195" s="85">
        <v>1817.5214336600579</v>
      </c>
      <c r="CB195" s="104">
        <v>342579.21</v>
      </c>
      <c r="CC195" s="90">
        <f t="shared" si="842"/>
        <v>3.6904961309629683E-2</v>
      </c>
      <c r="CD195" s="85">
        <f t="shared" si="843"/>
        <v>420.78660918269583</v>
      </c>
      <c r="CE195" s="106">
        <f t="shared" si="844"/>
        <v>469258.45999999996</v>
      </c>
      <c r="CF195" s="107">
        <f t="shared" si="845"/>
        <v>5.0551711268516285E-2</v>
      </c>
      <c r="CG195" s="108">
        <f t="shared" si="846"/>
        <v>576.38546195985941</v>
      </c>
    </row>
    <row r="196" spans="1:85" x14ac:dyDescent="0.2">
      <c r="A196" s="56" t="s">
        <v>373</v>
      </c>
      <c r="B196" s="101" t="s">
        <v>374</v>
      </c>
      <c r="C196" s="102">
        <f t="shared" si="775"/>
        <v>812.46</v>
      </c>
      <c r="D196" s="102">
        <f t="shared" si="776"/>
        <v>9792195.6899999995</v>
      </c>
      <c r="E196" s="103">
        <f t="shared" si="777"/>
        <v>5221341.4600000009</v>
      </c>
      <c r="F196" s="103">
        <f t="shared" si="778"/>
        <v>7165</v>
      </c>
      <c r="G196" s="103">
        <f t="shared" si="779"/>
        <v>0</v>
      </c>
      <c r="H196" s="103">
        <f t="shared" si="847"/>
        <v>5228506.4600000009</v>
      </c>
      <c r="I196" s="90">
        <f t="shared" si="780"/>
        <v>0.53394627982562315</v>
      </c>
      <c r="J196" s="85">
        <f t="shared" si="781"/>
        <v>6435.4016936218404</v>
      </c>
      <c r="K196" s="103">
        <f t="shared" ref="K196:P196" si="861">IF(ISNA(VLOOKUP($A177,program1516,5,FALSE))=TRUE,0,VLOOKUP($A177,program1516,5,FALSE))</f>
        <v>0</v>
      </c>
      <c r="L196" s="103">
        <f t="shared" si="861"/>
        <v>0</v>
      </c>
      <c r="M196" s="103">
        <f t="shared" si="861"/>
        <v>0</v>
      </c>
      <c r="N196" s="103">
        <f t="shared" si="861"/>
        <v>0</v>
      </c>
      <c r="O196" s="103">
        <f t="shared" si="861"/>
        <v>0</v>
      </c>
      <c r="P196" s="103">
        <f t="shared" si="861"/>
        <v>0</v>
      </c>
      <c r="Q196" s="103"/>
      <c r="R196" s="88">
        <f t="shared" si="783"/>
        <v>0</v>
      </c>
      <c r="S196" s="89">
        <f t="shared" si="784"/>
        <v>0</v>
      </c>
      <c r="T196" s="104">
        <f t="shared" si="785"/>
        <v>884232.41</v>
      </c>
      <c r="U196" s="104">
        <f t="shared" si="786"/>
        <v>25645.3</v>
      </c>
      <c r="V196" s="104">
        <f t="shared" si="787"/>
        <v>148547.62999999998</v>
      </c>
      <c r="W196" s="103">
        <f t="shared" si="788"/>
        <v>0</v>
      </c>
      <c r="X196" s="103">
        <f t="shared" si="789"/>
        <v>0</v>
      </c>
      <c r="Y196" s="103">
        <f t="shared" si="790"/>
        <v>0</v>
      </c>
      <c r="Z196" s="105">
        <f t="shared" si="791"/>
        <v>1058425.3400000001</v>
      </c>
      <c r="AA196" s="90">
        <f t="shared" si="792"/>
        <v>0.10808866300342494</v>
      </c>
      <c r="AB196" s="85">
        <f t="shared" si="793"/>
        <v>1302.7414765034587</v>
      </c>
      <c r="AC196" s="104">
        <f t="shared" si="794"/>
        <v>382677.80000000005</v>
      </c>
      <c r="AD196" s="104">
        <f t="shared" si="795"/>
        <v>0</v>
      </c>
      <c r="AE196" s="104">
        <f t="shared" si="796"/>
        <v>6423.0400000000009</v>
      </c>
      <c r="AF196" s="104">
        <f t="shared" si="797"/>
        <v>0</v>
      </c>
      <c r="AG196" s="86">
        <f t="shared" si="798"/>
        <v>389100.84</v>
      </c>
      <c r="AH196" s="90">
        <f t="shared" si="799"/>
        <v>3.9735811284629267E-2</v>
      </c>
      <c r="AI196" s="86">
        <f t="shared" si="800"/>
        <v>478.9169189867809</v>
      </c>
      <c r="AJ196" s="104">
        <f t="shared" si="801"/>
        <v>0</v>
      </c>
      <c r="AK196" s="104">
        <f t="shared" si="802"/>
        <v>0</v>
      </c>
      <c r="AL196" s="86">
        <f t="shared" si="803"/>
        <v>0</v>
      </c>
      <c r="AM196" s="90">
        <f t="shared" si="804"/>
        <v>0</v>
      </c>
      <c r="AN196" s="91">
        <f t="shared" si="805"/>
        <v>0</v>
      </c>
      <c r="AO196" s="104">
        <f t="shared" si="806"/>
        <v>102897.99</v>
      </c>
      <c r="AP196" s="104">
        <f t="shared" si="807"/>
        <v>19048.86</v>
      </c>
      <c r="AQ196" s="104">
        <f t="shared" si="808"/>
        <v>0</v>
      </c>
      <c r="AR196" s="104">
        <f t="shared" si="809"/>
        <v>0</v>
      </c>
      <c r="AS196" s="104">
        <f t="shared" si="810"/>
        <v>190998.28</v>
      </c>
      <c r="AT196" s="104">
        <f t="shared" si="811"/>
        <v>0</v>
      </c>
      <c r="AU196" s="104">
        <f t="shared" si="812"/>
        <v>0</v>
      </c>
      <c r="AV196" s="104">
        <f t="shared" si="813"/>
        <v>9179.36</v>
      </c>
      <c r="AW196" s="104">
        <f t="shared" si="814"/>
        <v>0</v>
      </c>
      <c r="AX196" s="104">
        <f t="shared" si="815"/>
        <v>0</v>
      </c>
      <c r="AY196" s="104">
        <f t="shared" si="816"/>
        <v>0</v>
      </c>
      <c r="AZ196" s="104">
        <f t="shared" si="817"/>
        <v>9396.9000000000015</v>
      </c>
      <c r="BA196" s="104">
        <f t="shared" si="818"/>
        <v>97129.47</v>
      </c>
      <c r="BB196" s="104">
        <f t="shared" si="819"/>
        <v>0</v>
      </c>
      <c r="BC196" s="104">
        <f t="shared" si="820"/>
        <v>0</v>
      </c>
      <c r="BD196" s="104">
        <f t="shared" si="821"/>
        <v>0</v>
      </c>
      <c r="BE196" s="86">
        <f t="shared" si="822"/>
        <v>428650.86</v>
      </c>
      <c r="BF196" s="90">
        <f t="shared" si="823"/>
        <v>4.3774744048237051E-2</v>
      </c>
      <c r="BG196" s="85">
        <f t="shared" si="824"/>
        <v>527.59626320064979</v>
      </c>
      <c r="BH196" s="104">
        <f t="shared" si="825"/>
        <v>0</v>
      </c>
      <c r="BI196" s="104">
        <f t="shared" si="826"/>
        <v>0</v>
      </c>
      <c r="BJ196" s="104">
        <f t="shared" si="827"/>
        <v>6985.96</v>
      </c>
      <c r="BK196" s="104">
        <f t="shared" si="828"/>
        <v>0</v>
      </c>
      <c r="BL196" s="104">
        <f t="shared" si="829"/>
        <v>0</v>
      </c>
      <c r="BM196" s="104">
        <f t="shared" si="830"/>
        <v>0</v>
      </c>
      <c r="BN196" s="104">
        <f t="shared" si="831"/>
        <v>1661.42</v>
      </c>
      <c r="BO196" s="87">
        <f t="shared" si="832"/>
        <v>8647.380000000001</v>
      </c>
      <c r="BP196" s="90">
        <f t="shared" si="833"/>
        <v>8.8308896939538197E-4</v>
      </c>
      <c r="BQ196" s="85">
        <f t="shared" si="834"/>
        <v>10.643453216158335</v>
      </c>
      <c r="BR196" s="104">
        <f t="shared" si="835"/>
        <v>0</v>
      </c>
      <c r="BS196" s="104">
        <f t="shared" si="836"/>
        <v>0</v>
      </c>
      <c r="BT196" s="104">
        <f t="shared" si="837"/>
        <v>0</v>
      </c>
      <c r="BU196" s="104">
        <f t="shared" si="838"/>
        <v>1281.3499999999999</v>
      </c>
      <c r="BV196" s="87">
        <f t="shared" si="839"/>
        <v>1281.3499999999999</v>
      </c>
      <c r="BW196" s="90">
        <f t="shared" si="840"/>
        <v>1.3085420681579536E-4</v>
      </c>
      <c r="BX196" s="85">
        <f t="shared" si="841"/>
        <v>1.5771237968638454</v>
      </c>
      <c r="BY196" s="104">
        <v>1919388.89</v>
      </c>
      <c r="BZ196" s="90">
        <v>0.19601210502360783</v>
      </c>
      <c r="CA196" s="85">
        <v>2362.4410924845529</v>
      </c>
      <c r="CB196" s="104">
        <v>382121.90000000008</v>
      </c>
      <c r="CC196" s="90">
        <f t="shared" si="842"/>
        <v>3.9023106982046037E-2</v>
      </c>
      <c r="CD196" s="85">
        <f t="shared" si="843"/>
        <v>470.32703148462701</v>
      </c>
      <c r="CE196" s="106">
        <f t="shared" si="844"/>
        <v>376072.66999999993</v>
      </c>
      <c r="CF196" s="107">
        <f t="shared" si="845"/>
        <v>3.8405346656220668E-2</v>
      </c>
      <c r="CG196" s="108">
        <f t="shared" si="846"/>
        <v>462.88145877950905</v>
      </c>
    </row>
    <row r="197" spans="1:85" x14ac:dyDescent="0.2">
      <c r="A197" s="56" t="s">
        <v>375</v>
      </c>
      <c r="B197" s="101" t="s">
        <v>376</v>
      </c>
      <c r="C197" s="102">
        <f t="shared" si="775"/>
        <v>868.4</v>
      </c>
      <c r="D197" s="102">
        <f t="shared" si="776"/>
        <v>9522476.9499999993</v>
      </c>
      <c r="E197" s="103">
        <f t="shared" si="777"/>
        <v>4504433.8100000005</v>
      </c>
      <c r="F197" s="103">
        <f t="shared" si="778"/>
        <v>0</v>
      </c>
      <c r="G197" s="103">
        <f t="shared" si="779"/>
        <v>0</v>
      </c>
      <c r="H197" s="103">
        <f t="shared" si="847"/>
        <v>4504433.8100000005</v>
      </c>
      <c r="I197" s="90">
        <f t="shared" si="780"/>
        <v>0.47303173676886673</v>
      </c>
      <c r="J197" s="85">
        <f t="shared" si="781"/>
        <v>5187.0495278673434</v>
      </c>
      <c r="K197" s="103">
        <f t="shared" ref="K197:P197" si="862">IF(ISNA(VLOOKUP($A177,program1516,5,FALSE))=TRUE,0,VLOOKUP($A177,program1516,5,FALSE))</f>
        <v>0</v>
      </c>
      <c r="L197" s="103">
        <f t="shared" si="862"/>
        <v>0</v>
      </c>
      <c r="M197" s="103">
        <f t="shared" si="862"/>
        <v>0</v>
      </c>
      <c r="N197" s="103">
        <f t="shared" si="862"/>
        <v>0</v>
      </c>
      <c r="O197" s="103">
        <f t="shared" si="862"/>
        <v>0</v>
      </c>
      <c r="P197" s="103">
        <f t="shared" si="862"/>
        <v>0</v>
      </c>
      <c r="Q197" s="103"/>
      <c r="R197" s="88">
        <f t="shared" si="783"/>
        <v>0</v>
      </c>
      <c r="S197" s="89">
        <f t="shared" si="784"/>
        <v>0</v>
      </c>
      <c r="T197" s="104">
        <f t="shared" si="785"/>
        <v>552506.91999999993</v>
      </c>
      <c r="U197" s="104">
        <f t="shared" si="786"/>
        <v>51462.93</v>
      </c>
      <c r="V197" s="104">
        <f t="shared" si="787"/>
        <v>154734.9</v>
      </c>
      <c r="W197" s="103">
        <f t="shared" si="788"/>
        <v>0</v>
      </c>
      <c r="X197" s="103">
        <f t="shared" si="789"/>
        <v>0</v>
      </c>
      <c r="Y197" s="103">
        <f t="shared" si="790"/>
        <v>0</v>
      </c>
      <c r="Z197" s="105">
        <f t="shared" si="791"/>
        <v>758704.75</v>
      </c>
      <c r="AA197" s="90">
        <f t="shared" si="792"/>
        <v>7.9675146916475342E-2</v>
      </c>
      <c r="AB197" s="85">
        <f t="shared" si="793"/>
        <v>873.68119530170429</v>
      </c>
      <c r="AC197" s="104">
        <f t="shared" si="794"/>
        <v>183835.46</v>
      </c>
      <c r="AD197" s="104">
        <f t="shared" si="795"/>
        <v>73007.639999999985</v>
      </c>
      <c r="AE197" s="104">
        <f t="shared" si="796"/>
        <v>7355.38</v>
      </c>
      <c r="AF197" s="104">
        <f t="shared" si="797"/>
        <v>0</v>
      </c>
      <c r="AG197" s="86">
        <f t="shared" si="798"/>
        <v>264198.48</v>
      </c>
      <c r="AH197" s="90">
        <f t="shared" si="799"/>
        <v>2.7744722448501177E-2</v>
      </c>
      <c r="AI197" s="86">
        <f t="shared" si="800"/>
        <v>304.23592814371256</v>
      </c>
      <c r="AJ197" s="104">
        <f t="shared" si="801"/>
        <v>0</v>
      </c>
      <c r="AK197" s="104">
        <f t="shared" si="802"/>
        <v>0</v>
      </c>
      <c r="AL197" s="86">
        <f t="shared" si="803"/>
        <v>0</v>
      </c>
      <c r="AM197" s="90">
        <f t="shared" si="804"/>
        <v>0</v>
      </c>
      <c r="AN197" s="91">
        <f t="shared" si="805"/>
        <v>0</v>
      </c>
      <c r="AO197" s="104">
        <f t="shared" si="806"/>
        <v>492664.67</v>
      </c>
      <c r="AP197" s="104">
        <f t="shared" si="807"/>
        <v>65613.25</v>
      </c>
      <c r="AQ197" s="104">
        <f t="shared" si="808"/>
        <v>71166.489999999991</v>
      </c>
      <c r="AR197" s="104">
        <f t="shared" si="809"/>
        <v>0</v>
      </c>
      <c r="AS197" s="104">
        <f t="shared" si="810"/>
        <v>329304.06</v>
      </c>
      <c r="AT197" s="104">
        <f t="shared" si="811"/>
        <v>0</v>
      </c>
      <c r="AU197" s="104">
        <f t="shared" si="812"/>
        <v>0</v>
      </c>
      <c r="AV197" s="104">
        <f t="shared" si="813"/>
        <v>44750.649999999994</v>
      </c>
      <c r="AW197" s="104">
        <f t="shared" si="814"/>
        <v>0</v>
      </c>
      <c r="AX197" s="104">
        <f t="shared" si="815"/>
        <v>0</v>
      </c>
      <c r="AY197" s="104">
        <f t="shared" si="816"/>
        <v>0</v>
      </c>
      <c r="AZ197" s="104">
        <f t="shared" si="817"/>
        <v>81081.64</v>
      </c>
      <c r="BA197" s="104">
        <f t="shared" si="818"/>
        <v>310862.63999999996</v>
      </c>
      <c r="BB197" s="104">
        <f t="shared" si="819"/>
        <v>0</v>
      </c>
      <c r="BC197" s="104">
        <f t="shared" si="820"/>
        <v>0</v>
      </c>
      <c r="BD197" s="104">
        <f t="shared" si="821"/>
        <v>4368.09</v>
      </c>
      <c r="BE197" s="86">
        <f t="shared" si="822"/>
        <v>1399811.49</v>
      </c>
      <c r="BF197" s="90">
        <f t="shared" si="823"/>
        <v>0.14700077483516513</v>
      </c>
      <c r="BG197" s="85">
        <f t="shared" si="824"/>
        <v>1611.9432174113313</v>
      </c>
      <c r="BH197" s="104">
        <f t="shared" si="825"/>
        <v>6045</v>
      </c>
      <c r="BI197" s="104">
        <f t="shared" si="826"/>
        <v>0</v>
      </c>
      <c r="BJ197" s="104">
        <f t="shared" si="827"/>
        <v>7758.0599999999995</v>
      </c>
      <c r="BK197" s="104">
        <f t="shared" si="828"/>
        <v>0</v>
      </c>
      <c r="BL197" s="104">
        <f t="shared" si="829"/>
        <v>0</v>
      </c>
      <c r="BM197" s="104">
        <f t="shared" si="830"/>
        <v>0</v>
      </c>
      <c r="BN197" s="104">
        <f t="shared" si="831"/>
        <v>7813.8600000000006</v>
      </c>
      <c r="BO197" s="87">
        <f t="shared" si="832"/>
        <v>21616.92</v>
      </c>
      <c r="BP197" s="90">
        <f t="shared" si="833"/>
        <v>2.2700942321524863E-3</v>
      </c>
      <c r="BQ197" s="85">
        <f t="shared" si="834"/>
        <v>24.892814371257483</v>
      </c>
      <c r="BR197" s="104">
        <f t="shared" si="835"/>
        <v>0</v>
      </c>
      <c r="BS197" s="104">
        <f t="shared" si="836"/>
        <v>0</v>
      </c>
      <c r="BT197" s="104">
        <f t="shared" si="837"/>
        <v>0</v>
      </c>
      <c r="BU197" s="104">
        <f t="shared" si="838"/>
        <v>24698.55</v>
      </c>
      <c r="BV197" s="87">
        <f t="shared" si="839"/>
        <v>24698.55</v>
      </c>
      <c r="BW197" s="90">
        <f t="shared" si="840"/>
        <v>2.5937106626443452E-3</v>
      </c>
      <c r="BX197" s="85">
        <f t="shared" si="841"/>
        <v>28.44144403500691</v>
      </c>
      <c r="BY197" s="104">
        <v>1748585.6699999997</v>
      </c>
      <c r="BZ197" s="90">
        <v>0.1836271885121234</v>
      </c>
      <c r="CA197" s="85">
        <v>2013.5717065868259</v>
      </c>
      <c r="CB197" s="104">
        <v>604283.04999999993</v>
      </c>
      <c r="CC197" s="90">
        <f t="shared" si="842"/>
        <v>6.345859939309173E-2</v>
      </c>
      <c r="CD197" s="85">
        <f t="shared" si="843"/>
        <v>695.85795716259781</v>
      </c>
      <c r="CE197" s="106">
        <f t="shared" si="844"/>
        <v>196144.22999999998</v>
      </c>
      <c r="CF197" s="107">
        <f t="shared" si="845"/>
        <v>2.0598026230979744E-2</v>
      </c>
      <c r="CG197" s="108">
        <f t="shared" si="846"/>
        <v>225.86852832795944</v>
      </c>
    </row>
    <row r="198" spans="1:85" x14ac:dyDescent="0.2">
      <c r="A198" s="56" t="s">
        <v>377</v>
      </c>
      <c r="B198" s="101" t="s">
        <v>378</v>
      </c>
      <c r="C198" s="102">
        <f t="shared" si="775"/>
        <v>804.01999999999987</v>
      </c>
      <c r="D198" s="102">
        <f t="shared" si="776"/>
        <v>9267085.5399999991</v>
      </c>
      <c r="E198" s="103">
        <f t="shared" si="777"/>
        <v>4958510.8600000003</v>
      </c>
      <c r="F198" s="103">
        <f t="shared" si="778"/>
        <v>0</v>
      </c>
      <c r="G198" s="103">
        <f t="shared" si="779"/>
        <v>0</v>
      </c>
      <c r="H198" s="103">
        <f t="shared" si="847"/>
        <v>4958510.8600000003</v>
      </c>
      <c r="I198" s="90">
        <f t="shared" si="780"/>
        <v>0.53506691382067473</v>
      </c>
      <c r="J198" s="85">
        <f t="shared" si="781"/>
        <v>6167.148653018583</v>
      </c>
      <c r="K198" s="103">
        <f t="shared" ref="K198:P198" si="863">IF(ISNA(VLOOKUP($A177,program1516,5,FALSE))=TRUE,0,VLOOKUP($A177,program1516,5,FALSE))</f>
        <v>0</v>
      </c>
      <c r="L198" s="103">
        <f t="shared" si="863"/>
        <v>0</v>
      </c>
      <c r="M198" s="103">
        <f t="shared" si="863"/>
        <v>0</v>
      </c>
      <c r="N198" s="103">
        <f t="shared" si="863"/>
        <v>0</v>
      </c>
      <c r="O198" s="103">
        <f t="shared" si="863"/>
        <v>0</v>
      </c>
      <c r="P198" s="103">
        <f t="shared" si="863"/>
        <v>0</v>
      </c>
      <c r="Q198" s="103"/>
      <c r="R198" s="88">
        <f t="shared" si="783"/>
        <v>0</v>
      </c>
      <c r="S198" s="89">
        <f t="shared" si="784"/>
        <v>0</v>
      </c>
      <c r="T198" s="104">
        <f t="shared" si="785"/>
        <v>716129.37000000011</v>
      </c>
      <c r="U198" s="104">
        <f t="shared" si="786"/>
        <v>10346.629999999999</v>
      </c>
      <c r="V198" s="104">
        <f t="shared" si="787"/>
        <v>160562.64000000001</v>
      </c>
      <c r="W198" s="103">
        <f t="shared" si="788"/>
        <v>0</v>
      </c>
      <c r="X198" s="103">
        <f t="shared" si="789"/>
        <v>0</v>
      </c>
      <c r="Y198" s="103">
        <f t="shared" si="790"/>
        <v>0</v>
      </c>
      <c r="Z198" s="105">
        <f t="shared" si="791"/>
        <v>887038.64000000013</v>
      </c>
      <c r="AA198" s="90">
        <f t="shared" si="792"/>
        <v>9.5719267527123772E-2</v>
      </c>
      <c r="AB198" s="85">
        <f t="shared" si="793"/>
        <v>1103.2544464068062</v>
      </c>
      <c r="AC198" s="104">
        <f t="shared" si="794"/>
        <v>504818.73</v>
      </c>
      <c r="AD198" s="104">
        <f t="shared" si="795"/>
        <v>0</v>
      </c>
      <c r="AE198" s="104">
        <f t="shared" si="796"/>
        <v>4331.88</v>
      </c>
      <c r="AF198" s="104">
        <f t="shared" si="797"/>
        <v>0</v>
      </c>
      <c r="AG198" s="86">
        <f t="shared" si="798"/>
        <v>509150.61</v>
      </c>
      <c r="AH198" s="90">
        <f t="shared" si="799"/>
        <v>5.4941826942497399E-2</v>
      </c>
      <c r="AI198" s="86">
        <f t="shared" si="800"/>
        <v>633.25615034451891</v>
      </c>
      <c r="AJ198" s="104">
        <f t="shared" si="801"/>
        <v>0</v>
      </c>
      <c r="AK198" s="104">
        <f t="shared" si="802"/>
        <v>0</v>
      </c>
      <c r="AL198" s="86">
        <f t="shared" si="803"/>
        <v>0</v>
      </c>
      <c r="AM198" s="90">
        <f t="shared" si="804"/>
        <v>0</v>
      </c>
      <c r="AN198" s="91">
        <f t="shared" si="805"/>
        <v>0</v>
      </c>
      <c r="AO198" s="104">
        <f t="shared" si="806"/>
        <v>134303.43999999997</v>
      </c>
      <c r="AP198" s="104">
        <f t="shared" si="807"/>
        <v>30294.51</v>
      </c>
      <c r="AQ198" s="104">
        <f t="shared" si="808"/>
        <v>0</v>
      </c>
      <c r="AR198" s="104">
        <f t="shared" si="809"/>
        <v>0</v>
      </c>
      <c r="AS198" s="104">
        <f t="shared" si="810"/>
        <v>206467.88</v>
      </c>
      <c r="AT198" s="104">
        <f t="shared" si="811"/>
        <v>0</v>
      </c>
      <c r="AU198" s="104">
        <f t="shared" si="812"/>
        <v>0</v>
      </c>
      <c r="AV198" s="104">
        <f t="shared" si="813"/>
        <v>17178.02</v>
      </c>
      <c r="AW198" s="104">
        <f t="shared" si="814"/>
        <v>0</v>
      </c>
      <c r="AX198" s="104">
        <f t="shared" si="815"/>
        <v>0</v>
      </c>
      <c r="AY198" s="104">
        <f t="shared" si="816"/>
        <v>0</v>
      </c>
      <c r="AZ198" s="104">
        <f t="shared" si="817"/>
        <v>0</v>
      </c>
      <c r="BA198" s="104">
        <f t="shared" si="818"/>
        <v>0</v>
      </c>
      <c r="BB198" s="104">
        <f t="shared" si="819"/>
        <v>0</v>
      </c>
      <c r="BC198" s="104">
        <f t="shared" si="820"/>
        <v>0</v>
      </c>
      <c r="BD198" s="104">
        <f t="shared" si="821"/>
        <v>0</v>
      </c>
      <c r="BE198" s="86">
        <f t="shared" si="822"/>
        <v>388243.85</v>
      </c>
      <c r="BF198" s="90">
        <f t="shared" si="823"/>
        <v>4.1894924604310928E-2</v>
      </c>
      <c r="BG198" s="85">
        <f t="shared" si="824"/>
        <v>482.87834879729365</v>
      </c>
      <c r="BH198" s="104">
        <f t="shared" si="825"/>
        <v>0</v>
      </c>
      <c r="BI198" s="104">
        <f t="shared" si="826"/>
        <v>0</v>
      </c>
      <c r="BJ198" s="104">
        <f t="shared" si="827"/>
        <v>7511.6799999999994</v>
      </c>
      <c r="BK198" s="104">
        <f t="shared" si="828"/>
        <v>0</v>
      </c>
      <c r="BL198" s="104">
        <f t="shared" si="829"/>
        <v>0</v>
      </c>
      <c r="BM198" s="104">
        <f t="shared" si="830"/>
        <v>0</v>
      </c>
      <c r="BN198" s="104">
        <f t="shared" si="831"/>
        <v>0</v>
      </c>
      <c r="BO198" s="87">
        <f t="shared" si="832"/>
        <v>7511.6799999999994</v>
      </c>
      <c r="BP198" s="90">
        <f t="shared" si="833"/>
        <v>8.1057630984163762E-4</v>
      </c>
      <c r="BQ198" s="85">
        <f t="shared" si="834"/>
        <v>9.3426531678316476</v>
      </c>
      <c r="BR198" s="104">
        <f t="shared" si="835"/>
        <v>0</v>
      </c>
      <c r="BS198" s="104">
        <f t="shared" si="836"/>
        <v>0</v>
      </c>
      <c r="BT198" s="104">
        <f t="shared" si="837"/>
        <v>0</v>
      </c>
      <c r="BU198" s="104">
        <f t="shared" si="838"/>
        <v>0</v>
      </c>
      <c r="BV198" s="87">
        <f t="shared" si="839"/>
        <v>0</v>
      </c>
      <c r="BW198" s="90">
        <f t="shared" si="840"/>
        <v>0</v>
      </c>
      <c r="BX198" s="85">
        <f t="shared" si="841"/>
        <v>0</v>
      </c>
      <c r="BY198" s="104">
        <v>1780380.8700000003</v>
      </c>
      <c r="BZ198" s="90">
        <v>0.19211874783234176</v>
      </c>
      <c r="CA198" s="85">
        <v>2214.3489838561236</v>
      </c>
      <c r="CB198" s="104">
        <v>416984.08999999997</v>
      </c>
      <c r="CC198" s="90">
        <f t="shared" si="842"/>
        <v>4.4996249165948674E-2</v>
      </c>
      <c r="CD198" s="85">
        <f t="shared" si="843"/>
        <v>518.62402676550334</v>
      </c>
      <c r="CE198" s="106">
        <f t="shared" si="844"/>
        <v>319264.94000000006</v>
      </c>
      <c r="CF198" s="107">
        <f t="shared" si="845"/>
        <v>3.4451493797261319E-2</v>
      </c>
      <c r="CG198" s="108">
        <f t="shared" si="846"/>
        <v>397.08581876072748</v>
      </c>
    </row>
    <row r="199" spans="1:85" x14ac:dyDescent="0.2">
      <c r="A199" s="117" t="s">
        <v>379</v>
      </c>
      <c r="B199" s="101" t="s">
        <v>380</v>
      </c>
      <c r="C199" s="102">
        <f t="shared" si="775"/>
        <v>796.23</v>
      </c>
      <c r="D199" s="102">
        <f t="shared" si="776"/>
        <v>8927098.4800000004</v>
      </c>
      <c r="E199" s="103">
        <f t="shared" si="777"/>
        <v>3258772.7499999995</v>
      </c>
      <c r="F199" s="103">
        <f t="shared" si="778"/>
        <v>1939798.0999999999</v>
      </c>
      <c r="G199" s="103">
        <f t="shared" si="779"/>
        <v>0</v>
      </c>
      <c r="H199" s="103">
        <f t="shared" si="847"/>
        <v>5198570.8499999996</v>
      </c>
      <c r="I199" s="90">
        <f t="shared" si="780"/>
        <v>0.58233600331022661</v>
      </c>
      <c r="J199" s="85">
        <f t="shared" si="781"/>
        <v>6528.981387287592</v>
      </c>
      <c r="K199" s="103">
        <f t="shared" ref="K199:P199" si="864">IF(ISNA(VLOOKUP($A177,program1516,5,FALSE))=TRUE,0,VLOOKUP($A177,program1516,5,FALSE))</f>
        <v>0</v>
      </c>
      <c r="L199" s="103">
        <f t="shared" si="864"/>
        <v>0</v>
      </c>
      <c r="M199" s="103">
        <f t="shared" si="864"/>
        <v>0</v>
      </c>
      <c r="N199" s="103">
        <f t="shared" si="864"/>
        <v>0</v>
      </c>
      <c r="O199" s="103">
        <f t="shared" si="864"/>
        <v>0</v>
      </c>
      <c r="P199" s="103">
        <f t="shared" si="864"/>
        <v>0</v>
      </c>
      <c r="Q199" s="103"/>
      <c r="R199" s="88">
        <f t="shared" si="783"/>
        <v>0</v>
      </c>
      <c r="S199" s="89">
        <f t="shared" si="784"/>
        <v>0</v>
      </c>
      <c r="T199" s="104">
        <f t="shared" si="785"/>
        <v>805668.8899999999</v>
      </c>
      <c r="U199" s="104">
        <f t="shared" si="786"/>
        <v>4892.7299999999996</v>
      </c>
      <c r="V199" s="104">
        <f t="shared" si="787"/>
        <v>198972.67</v>
      </c>
      <c r="W199" s="103">
        <f t="shared" si="788"/>
        <v>0</v>
      </c>
      <c r="X199" s="103">
        <f t="shared" si="789"/>
        <v>0</v>
      </c>
      <c r="Y199" s="103">
        <f t="shared" si="790"/>
        <v>0</v>
      </c>
      <c r="Z199" s="105">
        <f t="shared" si="791"/>
        <v>1009534.2899999999</v>
      </c>
      <c r="AA199" s="90">
        <f t="shared" si="792"/>
        <v>0.11308649638644962</v>
      </c>
      <c r="AB199" s="85">
        <f t="shared" si="793"/>
        <v>1267.8928073546588</v>
      </c>
      <c r="AC199" s="104">
        <f t="shared" si="794"/>
        <v>169519.15000000002</v>
      </c>
      <c r="AD199" s="104">
        <f t="shared" si="795"/>
        <v>7994.58</v>
      </c>
      <c r="AE199" s="104">
        <f t="shared" si="796"/>
        <v>3802.0699999999997</v>
      </c>
      <c r="AF199" s="104">
        <f t="shared" si="797"/>
        <v>0</v>
      </c>
      <c r="AG199" s="86">
        <f t="shared" si="798"/>
        <v>181315.80000000002</v>
      </c>
      <c r="AH199" s="90">
        <f t="shared" si="799"/>
        <v>2.0310720264396592E-2</v>
      </c>
      <c r="AI199" s="86">
        <f t="shared" si="800"/>
        <v>227.71787046456427</v>
      </c>
      <c r="AJ199" s="104">
        <f t="shared" si="801"/>
        <v>0</v>
      </c>
      <c r="AK199" s="104">
        <f t="shared" si="802"/>
        <v>0</v>
      </c>
      <c r="AL199" s="86">
        <f t="shared" si="803"/>
        <v>0</v>
      </c>
      <c r="AM199" s="90">
        <f t="shared" si="804"/>
        <v>0</v>
      </c>
      <c r="AN199" s="91">
        <f t="shared" si="805"/>
        <v>0</v>
      </c>
      <c r="AO199" s="104">
        <f t="shared" si="806"/>
        <v>121006.46</v>
      </c>
      <c r="AP199" s="104">
        <f t="shared" si="807"/>
        <v>12152.349999999999</v>
      </c>
      <c r="AQ199" s="104">
        <f t="shared" si="808"/>
        <v>0</v>
      </c>
      <c r="AR199" s="104">
        <f t="shared" si="809"/>
        <v>0</v>
      </c>
      <c r="AS199" s="104">
        <f t="shared" si="810"/>
        <v>83993.989999999991</v>
      </c>
      <c r="AT199" s="104">
        <f t="shared" si="811"/>
        <v>0</v>
      </c>
      <c r="AU199" s="104">
        <f t="shared" si="812"/>
        <v>0</v>
      </c>
      <c r="AV199" s="104">
        <f t="shared" si="813"/>
        <v>27816.61</v>
      </c>
      <c r="AW199" s="104">
        <f t="shared" si="814"/>
        <v>0</v>
      </c>
      <c r="AX199" s="104">
        <f t="shared" si="815"/>
        <v>0</v>
      </c>
      <c r="AY199" s="104">
        <f t="shared" si="816"/>
        <v>0</v>
      </c>
      <c r="AZ199" s="104">
        <f t="shared" si="817"/>
        <v>4539.26</v>
      </c>
      <c r="BA199" s="104">
        <f t="shared" si="818"/>
        <v>193882.73</v>
      </c>
      <c r="BB199" s="104">
        <f t="shared" si="819"/>
        <v>0</v>
      </c>
      <c r="BC199" s="104">
        <f t="shared" si="820"/>
        <v>0</v>
      </c>
      <c r="BD199" s="104">
        <f t="shared" si="821"/>
        <v>0</v>
      </c>
      <c r="BE199" s="86">
        <f t="shared" si="822"/>
        <v>443391.4</v>
      </c>
      <c r="BF199" s="90">
        <f t="shared" si="823"/>
        <v>4.966803054691965E-2</v>
      </c>
      <c r="BG199" s="85">
        <f t="shared" si="824"/>
        <v>556.86346909812494</v>
      </c>
      <c r="BH199" s="104">
        <f t="shared" si="825"/>
        <v>0</v>
      </c>
      <c r="BI199" s="104">
        <f t="shared" si="826"/>
        <v>0</v>
      </c>
      <c r="BJ199" s="104">
        <f t="shared" si="827"/>
        <v>284.58999999999997</v>
      </c>
      <c r="BK199" s="104">
        <f t="shared" si="828"/>
        <v>0</v>
      </c>
      <c r="BL199" s="104">
        <f t="shared" si="829"/>
        <v>0</v>
      </c>
      <c r="BM199" s="104">
        <f t="shared" si="830"/>
        <v>0</v>
      </c>
      <c r="BN199" s="104">
        <f t="shared" si="831"/>
        <v>112241.14000000001</v>
      </c>
      <c r="BO199" s="87">
        <f t="shared" si="832"/>
        <v>112525.73000000001</v>
      </c>
      <c r="BP199" s="90">
        <f t="shared" si="833"/>
        <v>1.2604961203474929E-2</v>
      </c>
      <c r="BQ199" s="85">
        <f t="shared" si="834"/>
        <v>141.32314783416854</v>
      </c>
      <c r="BR199" s="104">
        <f t="shared" si="835"/>
        <v>0</v>
      </c>
      <c r="BS199" s="104">
        <f t="shared" si="836"/>
        <v>0</v>
      </c>
      <c r="BT199" s="104">
        <f t="shared" si="837"/>
        <v>0</v>
      </c>
      <c r="BU199" s="104">
        <f t="shared" si="838"/>
        <v>0</v>
      </c>
      <c r="BV199" s="87">
        <f t="shared" si="839"/>
        <v>0</v>
      </c>
      <c r="BW199" s="90">
        <f t="shared" si="840"/>
        <v>0</v>
      </c>
      <c r="BX199" s="85">
        <f t="shared" si="841"/>
        <v>0</v>
      </c>
      <c r="BY199" s="104">
        <v>1533823.51</v>
      </c>
      <c r="BZ199" s="90">
        <v>0.17181657774206607</v>
      </c>
      <c r="CA199" s="85">
        <v>1926.3573464953593</v>
      </c>
      <c r="CB199" s="104">
        <v>257858.69000000003</v>
      </c>
      <c r="CC199" s="90">
        <f t="shared" si="842"/>
        <v>2.8884938435226045E-2</v>
      </c>
      <c r="CD199" s="85">
        <f t="shared" si="843"/>
        <v>323.84950328422696</v>
      </c>
      <c r="CE199" s="106">
        <f t="shared" si="844"/>
        <v>190078.20999999996</v>
      </c>
      <c r="CF199" s="107">
        <f t="shared" si="845"/>
        <v>2.129227211124033E-2</v>
      </c>
      <c r="CG199" s="108">
        <f t="shared" si="846"/>
        <v>238.72274342840632</v>
      </c>
    </row>
    <row r="200" spans="1:85" x14ac:dyDescent="0.2">
      <c r="A200" s="56" t="s">
        <v>381</v>
      </c>
      <c r="B200" s="101" t="s">
        <v>382</v>
      </c>
      <c r="C200" s="102">
        <f t="shared" si="775"/>
        <v>793.76</v>
      </c>
      <c r="D200" s="102">
        <f t="shared" si="776"/>
        <v>10099487.779999999</v>
      </c>
      <c r="E200" s="103">
        <f t="shared" si="777"/>
        <v>5585020.7500000009</v>
      </c>
      <c r="F200" s="103">
        <f t="shared" si="778"/>
        <v>100215.44</v>
      </c>
      <c r="G200" s="103">
        <f t="shared" si="779"/>
        <v>0</v>
      </c>
      <c r="H200" s="103">
        <f t="shared" si="847"/>
        <v>5685236.1900000013</v>
      </c>
      <c r="I200" s="90">
        <f t="shared" si="780"/>
        <v>0.56292322084477053</v>
      </c>
      <c r="J200" s="85">
        <f t="shared" si="781"/>
        <v>7162.4120515017148</v>
      </c>
      <c r="K200" s="103">
        <f t="shared" ref="K200:P200" si="865">IF(ISNA(VLOOKUP($A177,program1516,5,FALSE))=TRUE,0,VLOOKUP($A177,program1516,5,FALSE))</f>
        <v>0</v>
      </c>
      <c r="L200" s="103">
        <f t="shared" si="865"/>
        <v>0</v>
      </c>
      <c r="M200" s="103">
        <f t="shared" si="865"/>
        <v>0</v>
      </c>
      <c r="N200" s="103">
        <f t="shared" si="865"/>
        <v>0</v>
      </c>
      <c r="O200" s="103">
        <f t="shared" si="865"/>
        <v>0</v>
      </c>
      <c r="P200" s="103">
        <f t="shared" si="865"/>
        <v>0</v>
      </c>
      <c r="Q200" s="103"/>
      <c r="R200" s="88">
        <f t="shared" si="783"/>
        <v>0</v>
      </c>
      <c r="S200" s="89">
        <f t="shared" si="784"/>
        <v>0</v>
      </c>
      <c r="T200" s="104">
        <f t="shared" si="785"/>
        <v>982046.04999999993</v>
      </c>
      <c r="U200" s="104">
        <f t="shared" si="786"/>
        <v>611.91</v>
      </c>
      <c r="V200" s="104">
        <f t="shared" si="787"/>
        <v>162916.12</v>
      </c>
      <c r="W200" s="103">
        <f t="shared" si="788"/>
        <v>0</v>
      </c>
      <c r="X200" s="103">
        <f t="shared" si="789"/>
        <v>0</v>
      </c>
      <c r="Y200" s="103">
        <f t="shared" si="790"/>
        <v>0</v>
      </c>
      <c r="Z200" s="105">
        <f t="shared" si="791"/>
        <v>1145574.08</v>
      </c>
      <c r="AA200" s="90">
        <f t="shared" si="792"/>
        <v>0.11342892876890041</v>
      </c>
      <c r="AB200" s="85">
        <f t="shared" si="793"/>
        <v>1443.2247530739771</v>
      </c>
      <c r="AC200" s="104">
        <f t="shared" si="794"/>
        <v>225171.52000000002</v>
      </c>
      <c r="AD200" s="104">
        <f t="shared" si="795"/>
        <v>0</v>
      </c>
      <c r="AE200" s="104">
        <f t="shared" si="796"/>
        <v>4330</v>
      </c>
      <c r="AF200" s="104">
        <f t="shared" si="797"/>
        <v>0</v>
      </c>
      <c r="AG200" s="86">
        <f t="shared" si="798"/>
        <v>229501.52000000002</v>
      </c>
      <c r="AH200" s="90">
        <f t="shared" si="799"/>
        <v>2.2724075220377171E-2</v>
      </c>
      <c r="AI200" s="86">
        <f t="shared" si="800"/>
        <v>289.13213061882686</v>
      </c>
      <c r="AJ200" s="104">
        <f t="shared" si="801"/>
        <v>0</v>
      </c>
      <c r="AK200" s="104">
        <f t="shared" si="802"/>
        <v>0</v>
      </c>
      <c r="AL200" s="86">
        <f t="shared" si="803"/>
        <v>0</v>
      </c>
      <c r="AM200" s="90">
        <f t="shared" si="804"/>
        <v>0</v>
      </c>
      <c r="AN200" s="91">
        <f t="shared" si="805"/>
        <v>0</v>
      </c>
      <c r="AO200" s="104">
        <f t="shared" si="806"/>
        <v>83101.86</v>
      </c>
      <c r="AP200" s="104">
        <f t="shared" si="807"/>
        <v>37318.119999999995</v>
      </c>
      <c r="AQ200" s="104">
        <f t="shared" si="808"/>
        <v>0</v>
      </c>
      <c r="AR200" s="104">
        <f t="shared" si="809"/>
        <v>0</v>
      </c>
      <c r="AS200" s="104">
        <f t="shared" si="810"/>
        <v>158721.53</v>
      </c>
      <c r="AT200" s="104">
        <f t="shared" si="811"/>
        <v>0</v>
      </c>
      <c r="AU200" s="104">
        <f t="shared" si="812"/>
        <v>0</v>
      </c>
      <c r="AV200" s="104">
        <f t="shared" si="813"/>
        <v>27415.41</v>
      </c>
      <c r="AW200" s="104">
        <f t="shared" si="814"/>
        <v>0</v>
      </c>
      <c r="AX200" s="104">
        <f t="shared" si="815"/>
        <v>0</v>
      </c>
      <c r="AY200" s="104">
        <f t="shared" si="816"/>
        <v>0</v>
      </c>
      <c r="AZ200" s="104">
        <f t="shared" si="817"/>
        <v>10081.549999999999</v>
      </c>
      <c r="BA200" s="104">
        <f t="shared" si="818"/>
        <v>42583.65</v>
      </c>
      <c r="BB200" s="104">
        <f t="shared" si="819"/>
        <v>0</v>
      </c>
      <c r="BC200" s="104">
        <f t="shared" si="820"/>
        <v>0</v>
      </c>
      <c r="BD200" s="104">
        <f t="shared" si="821"/>
        <v>0</v>
      </c>
      <c r="BE200" s="86">
        <f t="shared" si="822"/>
        <v>359222.12</v>
      </c>
      <c r="BF200" s="90">
        <f t="shared" si="823"/>
        <v>3.556835037826047E-2</v>
      </c>
      <c r="BG200" s="85">
        <f t="shared" si="824"/>
        <v>452.55759927433985</v>
      </c>
      <c r="BH200" s="104">
        <f t="shared" si="825"/>
        <v>0</v>
      </c>
      <c r="BI200" s="104">
        <f t="shared" si="826"/>
        <v>1507.72</v>
      </c>
      <c r="BJ200" s="104">
        <f t="shared" si="827"/>
        <v>8717.14</v>
      </c>
      <c r="BK200" s="104">
        <f t="shared" si="828"/>
        <v>0</v>
      </c>
      <c r="BL200" s="104">
        <f t="shared" si="829"/>
        <v>0</v>
      </c>
      <c r="BM200" s="104">
        <f t="shared" si="830"/>
        <v>0</v>
      </c>
      <c r="BN200" s="104">
        <f t="shared" si="831"/>
        <v>11867.16</v>
      </c>
      <c r="BO200" s="87">
        <f t="shared" si="832"/>
        <v>22092.019999999997</v>
      </c>
      <c r="BP200" s="90">
        <f t="shared" si="833"/>
        <v>2.1874396485481958E-3</v>
      </c>
      <c r="BQ200" s="85">
        <f t="shared" si="834"/>
        <v>27.832115500907072</v>
      </c>
      <c r="BR200" s="104">
        <f t="shared" si="835"/>
        <v>0</v>
      </c>
      <c r="BS200" s="104">
        <f t="shared" si="836"/>
        <v>0</v>
      </c>
      <c r="BT200" s="104">
        <f t="shared" si="837"/>
        <v>0</v>
      </c>
      <c r="BU200" s="104">
        <f t="shared" si="838"/>
        <v>3016.38</v>
      </c>
      <c r="BV200" s="87">
        <f t="shared" si="839"/>
        <v>3016.38</v>
      </c>
      <c r="BW200" s="90">
        <f t="shared" si="840"/>
        <v>2.9866663198239941E-4</v>
      </c>
      <c r="BX200" s="85">
        <f t="shared" si="841"/>
        <v>3.8001159040516028</v>
      </c>
      <c r="BY200" s="104">
        <v>1972669.7099999995</v>
      </c>
      <c r="BZ200" s="90">
        <v>0.19532373848765622</v>
      </c>
      <c r="CA200" s="85">
        <v>2485.221868070953</v>
      </c>
      <c r="CB200" s="104">
        <v>380095.07999999996</v>
      </c>
      <c r="CC200" s="90">
        <f t="shared" si="842"/>
        <v>3.7635084895364858E-2</v>
      </c>
      <c r="CD200" s="85">
        <f t="shared" si="843"/>
        <v>478.85391050191487</v>
      </c>
      <c r="CE200" s="106">
        <f t="shared" si="844"/>
        <v>302080.67999999993</v>
      </c>
      <c r="CF200" s="107">
        <f t="shared" si="845"/>
        <v>2.9910495124139846E-2</v>
      </c>
      <c r="CG200" s="108">
        <f t="shared" si="846"/>
        <v>380.56929046563187</v>
      </c>
    </row>
    <row r="201" spans="1:85" x14ac:dyDescent="0.2">
      <c r="A201" s="56" t="s">
        <v>383</v>
      </c>
      <c r="B201" s="101" t="s">
        <v>384</v>
      </c>
      <c r="C201" s="102">
        <f t="shared" si="775"/>
        <v>793.39999999999986</v>
      </c>
      <c r="D201" s="102">
        <f t="shared" si="776"/>
        <v>8243797.5899999999</v>
      </c>
      <c r="E201" s="103">
        <f t="shared" si="777"/>
        <v>4393420.8600000003</v>
      </c>
      <c r="F201" s="103">
        <f t="shared" si="778"/>
        <v>0</v>
      </c>
      <c r="G201" s="103">
        <f t="shared" si="779"/>
        <v>22881.69</v>
      </c>
      <c r="H201" s="103">
        <f t="shared" si="847"/>
        <v>4416302.5500000007</v>
      </c>
      <c r="I201" s="90">
        <f t="shared" si="780"/>
        <v>0.53571215229218172</v>
      </c>
      <c r="J201" s="85">
        <f t="shared" si="781"/>
        <v>5566.300163851779</v>
      </c>
      <c r="K201" s="103">
        <f t="shared" ref="K201:P201" si="866">IF(ISNA(VLOOKUP($A177,program1516,5,FALSE))=TRUE,0,VLOOKUP($A177,program1516,5,FALSE))</f>
        <v>0</v>
      </c>
      <c r="L201" s="103">
        <f t="shared" si="866"/>
        <v>0</v>
      </c>
      <c r="M201" s="103">
        <f t="shared" si="866"/>
        <v>0</v>
      </c>
      <c r="N201" s="103">
        <f t="shared" si="866"/>
        <v>0</v>
      </c>
      <c r="O201" s="103">
        <f t="shared" si="866"/>
        <v>0</v>
      </c>
      <c r="P201" s="103">
        <f t="shared" si="866"/>
        <v>0</v>
      </c>
      <c r="Q201" s="103"/>
      <c r="R201" s="88">
        <f t="shared" si="783"/>
        <v>0</v>
      </c>
      <c r="S201" s="89">
        <f t="shared" si="784"/>
        <v>0</v>
      </c>
      <c r="T201" s="104">
        <f t="shared" si="785"/>
        <v>843405.40000000014</v>
      </c>
      <c r="U201" s="104">
        <f t="shared" si="786"/>
        <v>37760.47</v>
      </c>
      <c r="V201" s="104">
        <f t="shared" si="787"/>
        <v>241884</v>
      </c>
      <c r="W201" s="103">
        <f t="shared" si="788"/>
        <v>0</v>
      </c>
      <c r="X201" s="103">
        <f t="shared" si="789"/>
        <v>0</v>
      </c>
      <c r="Y201" s="103">
        <f t="shared" si="790"/>
        <v>0</v>
      </c>
      <c r="Z201" s="105">
        <f t="shared" si="791"/>
        <v>1123049.8700000001</v>
      </c>
      <c r="AA201" s="90">
        <f t="shared" si="792"/>
        <v>0.13622967543044687</v>
      </c>
      <c r="AB201" s="85">
        <f t="shared" si="793"/>
        <v>1415.4901310814221</v>
      </c>
      <c r="AC201" s="104">
        <f t="shared" si="794"/>
        <v>244915.52999999997</v>
      </c>
      <c r="AD201" s="104">
        <f t="shared" si="795"/>
        <v>63945.930000000008</v>
      </c>
      <c r="AE201" s="104">
        <f t="shared" si="796"/>
        <v>4460.47</v>
      </c>
      <c r="AF201" s="104">
        <f t="shared" si="797"/>
        <v>0</v>
      </c>
      <c r="AG201" s="86">
        <f t="shared" si="798"/>
        <v>313321.92999999993</v>
      </c>
      <c r="AH201" s="90">
        <f t="shared" si="799"/>
        <v>3.800698968883829E-2</v>
      </c>
      <c r="AI201" s="86">
        <f t="shared" si="800"/>
        <v>394.91042349382406</v>
      </c>
      <c r="AJ201" s="104">
        <f t="shared" si="801"/>
        <v>0</v>
      </c>
      <c r="AK201" s="104">
        <f t="shared" si="802"/>
        <v>0</v>
      </c>
      <c r="AL201" s="86">
        <f t="shared" si="803"/>
        <v>0</v>
      </c>
      <c r="AM201" s="90">
        <f t="shared" si="804"/>
        <v>0</v>
      </c>
      <c r="AN201" s="91">
        <f t="shared" si="805"/>
        <v>0</v>
      </c>
      <c r="AO201" s="104">
        <f t="shared" si="806"/>
        <v>132100.73000000001</v>
      </c>
      <c r="AP201" s="104">
        <f t="shared" si="807"/>
        <v>28963.34</v>
      </c>
      <c r="AQ201" s="104">
        <f t="shared" si="808"/>
        <v>0</v>
      </c>
      <c r="AR201" s="104">
        <f t="shared" si="809"/>
        <v>0</v>
      </c>
      <c r="AS201" s="104">
        <f t="shared" si="810"/>
        <v>181909.82</v>
      </c>
      <c r="AT201" s="104">
        <f t="shared" si="811"/>
        <v>0</v>
      </c>
      <c r="AU201" s="104">
        <f t="shared" si="812"/>
        <v>0</v>
      </c>
      <c r="AV201" s="104">
        <f t="shared" si="813"/>
        <v>28256.300000000003</v>
      </c>
      <c r="AW201" s="104">
        <f t="shared" si="814"/>
        <v>0</v>
      </c>
      <c r="AX201" s="104">
        <f t="shared" si="815"/>
        <v>0</v>
      </c>
      <c r="AY201" s="104">
        <f t="shared" si="816"/>
        <v>0</v>
      </c>
      <c r="AZ201" s="104">
        <f t="shared" si="817"/>
        <v>0</v>
      </c>
      <c r="BA201" s="104">
        <f t="shared" si="818"/>
        <v>24368.239999999998</v>
      </c>
      <c r="BB201" s="104">
        <f t="shared" si="819"/>
        <v>0</v>
      </c>
      <c r="BC201" s="104">
        <f t="shared" si="820"/>
        <v>0</v>
      </c>
      <c r="BD201" s="104">
        <f t="shared" si="821"/>
        <v>0</v>
      </c>
      <c r="BE201" s="86">
        <f t="shared" si="822"/>
        <v>395598.43</v>
      </c>
      <c r="BF201" s="90">
        <f t="shared" si="823"/>
        <v>4.7987402126402769E-2</v>
      </c>
      <c r="BG201" s="85">
        <f t="shared" si="824"/>
        <v>498.61158306024714</v>
      </c>
      <c r="BH201" s="104">
        <f t="shared" si="825"/>
        <v>0</v>
      </c>
      <c r="BI201" s="104">
        <f t="shared" si="826"/>
        <v>0</v>
      </c>
      <c r="BJ201" s="104">
        <f t="shared" si="827"/>
        <v>7515.0199999999995</v>
      </c>
      <c r="BK201" s="104">
        <f t="shared" si="828"/>
        <v>0</v>
      </c>
      <c r="BL201" s="104">
        <f t="shared" si="829"/>
        <v>0</v>
      </c>
      <c r="BM201" s="104">
        <f t="shared" si="830"/>
        <v>0</v>
      </c>
      <c r="BN201" s="104">
        <f t="shared" si="831"/>
        <v>600</v>
      </c>
      <c r="BO201" s="87">
        <f t="shared" si="832"/>
        <v>8115.0199999999995</v>
      </c>
      <c r="BP201" s="90">
        <f t="shared" si="833"/>
        <v>9.8437885105813233E-4</v>
      </c>
      <c r="BQ201" s="85">
        <f t="shared" si="834"/>
        <v>10.228157297706076</v>
      </c>
      <c r="BR201" s="104">
        <f t="shared" si="835"/>
        <v>0</v>
      </c>
      <c r="BS201" s="104">
        <f t="shared" si="836"/>
        <v>0</v>
      </c>
      <c r="BT201" s="104">
        <f t="shared" si="837"/>
        <v>0</v>
      </c>
      <c r="BU201" s="104">
        <f t="shared" si="838"/>
        <v>0</v>
      </c>
      <c r="BV201" s="87">
        <f t="shared" si="839"/>
        <v>0</v>
      </c>
      <c r="BW201" s="90">
        <f t="shared" si="840"/>
        <v>0</v>
      </c>
      <c r="BX201" s="85">
        <f t="shared" si="841"/>
        <v>0</v>
      </c>
      <c r="BY201" s="104">
        <v>1485421.41</v>
      </c>
      <c r="BZ201" s="90">
        <v>0.18018654555539615</v>
      </c>
      <c r="CA201" s="85">
        <v>1872.2225989412657</v>
      </c>
      <c r="CB201" s="104">
        <v>275428.08</v>
      </c>
      <c r="CC201" s="90">
        <f t="shared" si="842"/>
        <v>3.3410339954744087E-2</v>
      </c>
      <c r="CD201" s="85">
        <f t="shared" si="843"/>
        <v>347.14907990925138</v>
      </c>
      <c r="CE201" s="106">
        <f t="shared" si="844"/>
        <v>226560.30000000002</v>
      </c>
      <c r="CF201" s="107">
        <f t="shared" si="845"/>
        <v>2.7482516100932074E-2</v>
      </c>
      <c r="CG201" s="108">
        <f t="shared" si="846"/>
        <v>285.55621376354935</v>
      </c>
    </row>
    <row r="202" spans="1:85" x14ac:dyDescent="0.2">
      <c r="A202" s="56" t="s">
        <v>385</v>
      </c>
      <c r="B202" s="101" t="s">
        <v>386</v>
      </c>
      <c r="C202" s="102">
        <f t="shared" si="775"/>
        <v>754.43</v>
      </c>
      <c r="D202" s="102">
        <f t="shared" si="776"/>
        <v>7988547.8099999996</v>
      </c>
      <c r="E202" s="103">
        <f t="shared" si="777"/>
        <v>3879042.3999999994</v>
      </c>
      <c r="F202" s="103">
        <f t="shared" si="778"/>
        <v>89024</v>
      </c>
      <c r="G202" s="103">
        <f t="shared" si="779"/>
        <v>0</v>
      </c>
      <c r="H202" s="103">
        <f t="shared" si="847"/>
        <v>3968066.3999999994</v>
      </c>
      <c r="I202" s="90">
        <f t="shared" si="780"/>
        <v>0.49671936556889679</v>
      </c>
      <c r="J202" s="85">
        <f t="shared" si="781"/>
        <v>5259.6879763530078</v>
      </c>
      <c r="K202" s="103">
        <f t="shared" ref="K202:P202" si="867">IF(ISNA(VLOOKUP($A177,program1516,5,FALSE))=TRUE,0,VLOOKUP($A177,program1516,5,FALSE))</f>
        <v>0</v>
      </c>
      <c r="L202" s="103">
        <f t="shared" si="867"/>
        <v>0</v>
      </c>
      <c r="M202" s="103">
        <f t="shared" si="867"/>
        <v>0</v>
      </c>
      <c r="N202" s="103">
        <f t="shared" si="867"/>
        <v>0</v>
      </c>
      <c r="O202" s="103">
        <f t="shared" si="867"/>
        <v>0</v>
      </c>
      <c r="P202" s="103">
        <f t="shared" si="867"/>
        <v>0</v>
      </c>
      <c r="Q202" s="103"/>
      <c r="R202" s="88">
        <f t="shared" si="783"/>
        <v>0</v>
      </c>
      <c r="S202" s="89">
        <f t="shared" si="784"/>
        <v>0</v>
      </c>
      <c r="T202" s="104">
        <f t="shared" si="785"/>
        <v>844196.9</v>
      </c>
      <c r="U202" s="104">
        <f t="shared" si="786"/>
        <v>15568.95</v>
      </c>
      <c r="V202" s="104">
        <f t="shared" si="787"/>
        <v>170485.69</v>
      </c>
      <c r="W202" s="103">
        <f t="shared" si="788"/>
        <v>0</v>
      </c>
      <c r="X202" s="103">
        <f t="shared" si="789"/>
        <v>0</v>
      </c>
      <c r="Y202" s="103">
        <f t="shared" si="790"/>
        <v>0</v>
      </c>
      <c r="Z202" s="105">
        <f t="shared" si="791"/>
        <v>1030251.54</v>
      </c>
      <c r="AA202" s="90">
        <f t="shared" si="792"/>
        <v>0.12896606047851894</v>
      </c>
      <c r="AB202" s="85">
        <f t="shared" si="793"/>
        <v>1365.6025608737723</v>
      </c>
      <c r="AC202" s="104">
        <f t="shared" si="794"/>
        <v>280604.33</v>
      </c>
      <c r="AD202" s="104">
        <f t="shared" si="795"/>
        <v>103833.53</v>
      </c>
      <c r="AE202" s="104">
        <f t="shared" si="796"/>
        <v>4009</v>
      </c>
      <c r="AF202" s="104">
        <f t="shared" si="797"/>
        <v>0</v>
      </c>
      <c r="AG202" s="86">
        <f t="shared" si="798"/>
        <v>388446.86</v>
      </c>
      <c r="AH202" s="90">
        <f t="shared" si="799"/>
        <v>4.8625466009447345E-2</v>
      </c>
      <c r="AI202" s="86">
        <f t="shared" si="800"/>
        <v>514.88787561470247</v>
      </c>
      <c r="AJ202" s="104">
        <f t="shared" si="801"/>
        <v>0</v>
      </c>
      <c r="AK202" s="104">
        <f t="shared" si="802"/>
        <v>0</v>
      </c>
      <c r="AL202" s="86">
        <f t="shared" si="803"/>
        <v>0</v>
      </c>
      <c r="AM202" s="90">
        <f t="shared" si="804"/>
        <v>0</v>
      </c>
      <c r="AN202" s="91">
        <f t="shared" si="805"/>
        <v>0</v>
      </c>
      <c r="AO202" s="104">
        <f t="shared" si="806"/>
        <v>108165.51000000001</v>
      </c>
      <c r="AP202" s="104">
        <f t="shared" si="807"/>
        <v>23566.82</v>
      </c>
      <c r="AQ202" s="104">
        <f t="shared" si="808"/>
        <v>0</v>
      </c>
      <c r="AR202" s="104">
        <f t="shared" si="809"/>
        <v>0</v>
      </c>
      <c r="AS202" s="104">
        <f t="shared" si="810"/>
        <v>198059.15</v>
      </c>
      <c r="AT202" s="104">
        <f t="shared" si="811"/>
        <v>0</v>
      </c>
      <c r="AU202" s="104">
        <f t="shared" si="812"/>
        <v>0</v>
      </c>
      <c r="AV202" s="104">
        <f t="shared" si="813"/>
        <v>44149.18</v>
      </c>
      <c r="AW202" s="104">
        <f t="shared" si="814"/>
        <v>0</v>
      </c>
      <c r="AX202" s="104">
        <f t="shared" si="815"/>
        <v>0</v>
      </c>
      <c r="AY202" s="104">
        <f t="shared" si="816"/>
        <v>0</v>
      </c>
      <c r="AZ202" s="104">
        <f t="shared" si="817"/>
        <v>0</v>
      </c>
      <c r="BA202" s="104">
        <f t="shared" si="818"/>
        <v>8106.91</v>
      </c>
      <c r="BB202" s="104">
        <f t="shared" si="819"/>
        <v>0</v>
      </c>
      <c r="BC202" s="104">
        <f t="shared" si="820"/>
        <v>0</v>
      </c>
      <c r="BD202" s="104">
        <f t="shared" si="821"/>
        <v>0</v>
      </c>
      <c r="BE202" s="86">
        <f t="shared" si="822"/>
        <v>382047.56999999995</v>
      </c>
      <c r="BF202" s="90">
        <f t="shared" si="823"/>
        <v>4.7824408025918787E-2</v>
      </c>
      <c r="BG202" s="85">
        <f t="shared" si="824"/>
        <v>506.40559097596855</v>
      </c>
      <c r="BH202" s="104">
        <f t="shared" si="825"/>
        <v>17860</v>
      </c>
      <c r="BI202" s="104">
        <f t="shared" si="826"/>
        <v>0</v>
      </c>
      <c r="BJ202" s="104">
        <f t="shared" si="827"/>
        <v>4562.1500000000005</v>
      </c>
      <c r="BK202" s="104">
        <f t="shared" si="828"/>
        <v>0</v>
      </c>
      <c r="BL202" s="104">
        <f t="shared" si="829"/>
        <v>0</v>
      </c>
      <c r="BM202" s="104">
        <f t="shared" si="830"/>
        <v>0</v>
      </c>
      <c r="BN202" s="104">
        <f t="shared" si="831"/>
        <v>3998.73</v>
      </c>
      <c r="BO202" s="87">
        <f t="shared" si="832"/>
        <v>26420.880000000001</v>
      </c>
      <c r="BP202" s="90">
        <f t="shared" si="833"/>
        <v>3.3073445422616807E-3</v>
      </c>
      <c r="BQ202" s="85">
        <f t="shared" si="834"/>
        <v>35.020982728682583</v>
      </c>
      <c r="BR202" s="104">
        <f t="shared" si="835"/>
        <v>0</v>
      </c>
      <c r="BS202" s="104">
        <f t="shared" si="836"/>
        <v>0</v>
      </c>
      <c r="BT202" s="104">
        <f t="shared" si="837"/>
        <v>0</v>
      </c>
      <c r="BU202" s="104">
        <f t="shared" si="838"/>
        <v>0</v>
      </c>
      <c r="BV202" s="87">
        <f t="shared" si="839"/>
        <v>0</v>
      </c>
      <c r="BW202" s="90">
        <f t="shared" si="840"/>
        <v>0</v>
      </c>
      <c r="BX202" s="85">
        <f t="shared" si="841"/>
        <v>0</v>
      </c>
      <c r="BY202" s="104">
        <v>1576068.27</v>
      </c>
      <c r="BZ202" s="90">
        <v>0.19729096044553812</v>
      </c>
      <c r="CA202" s="85">
        <v>2089.0848322574661</v>
      </c>
      <c r="CB202" s="104">
        <v>248742.43000000002</v>
      </c>
      <c r="CC202" s="90">
        <f t="shared" si="842"/>
        <v>3.1137377645612418E-2</v>
      </c>
      <c r="CD202" s="85">
        <f t="shared" si="843"/>
        <v>329.70909163209313</v>
      </c>
      <c r="CE202" s="106">
        <f t="shared" si="844"/>
        <v>368503.86</v>
      </c>
      <c r="CF202" s="107">
        <f t="shared" si="845"/>
        <v>4.6129017283805931E-2</v>
      </c>
      <c r="CG202" s="108">
        <f t="shared" si="846"/>
        <v>488.4533488859139</v>
      </c>
    </row>
    <row r="203" spans="1:85" x14ac:dyDescent="0.2">
      <c r="A203" s="56" t="s">
        <v>387</v>
      </c>
      <c r="B203" s="101" t="s">
        <v>388</v>
      </c>
      <c r="C203" s="102">
        <f t="shared" si="775"/>
        <v>755.04999999999984</v>
      </c>
      <c r="D203" s="102">
        <f t="shared" si="776"/>
        <v>8439578.4900000002</v>
      </c>
      <c r="E203" s="103">
        <f t="shared" si="777"/>
        <v>4194276.75</v>
      </c>
      <c r="F203" s="103">
        <f t="shared" si="778"/>
        <v>196483.76</v>
      </c>
      <c r="G203" s="103">
        <f t="shared" si="779"/>
        <v>0</v>
      </c>
      <c r="H203" s="103">
        <f t="shared" si="847"/>
        <v>4390760.51</v>
      </c>
      <c r="I203" s="90">
        <f t="shared" si="780"/>
        <v>0.52025827062365526</v>
      </c>
      <c r="J203" s="85">
        <f t="shared" si="781"/>
        <v>5815.191722402491</v>
      </c>
      <c r="K203" s="103">
        <f t="shared" ref="K203:P203" si="868">IF(ISNA(VLOOKUP($A177,program1516,5,FALSE))=TRUE,0,VLOOKUP($A177,program1516,5,FALSE))</f>
        <v>0</v>
      </c>
      <c r="L203" s="103">
        <f t="shared" si="868"/>
        <v>0</v>
      </c>
      <c r="M203" s="103">
        <f t="shared" si="868"/>
        <v>0</v>
      </c>
      <c r="N203" s="103">
        <f t="shared" si="868"/>
        <v>0</v>
      </c>
      <c r="O203" s="103">
        <f t="shared" si="868"/>
        <v>0</v>
      </c>
      <c r="P203" s="103">
        <f t="shared" si="868"/>
        <v>0</v>
      </c>
      <c r="Q203" s="103"/>
      <c r="R203" s="88">
        <f t="shared" si="783"/>
        <v>0</v>
      </c>
      <c r="S203" s="89">
        <f t="shared" si="784"/>
        <v>0</v>
      </c>
      <c r="T203" s="104">
        <f t="shared" si="785"/>
        <v>711812.97</v>
      </c>
      <c r="U203" s="104">
        <f t="shared" si="786"/>
        <v>51200.639999999999</v>
      </c>
      <c r="V203" s="104">
        <f t="shared" si="787"/>
        <v>181557.81999999998</v>
      </c>
      <c r="W203" s="103">
        <f t="shared" si="788"/>
        <v>0</v>
      </c>
      <c r="X203" s="103">
        <f t="shared" si="789"/>
        <v>0</v>
      </c>
      <c r="Y203" s="103">
        <f t="shared" si="790"/>
        <v>0</v>
      </c>
      <c r="Z203" s="105">
        <f t="shared" si="791"/>
        <v>944571.42999999993</v>
      </c>
      <c r="AA203" s="90">
        <f t="shared" si="792"/>
        <v>0.11192163579250033</v>
      </c>
      <c r="AB203" s="85">
        <f t="shared" si="793"/>
        <v>1251.0051387325345</v>
      </c>
      <c r="AC203" s="104">
        <f t="shared" si="794"/>
        <v>467587.85000000003</v>
      </c>
      <c r="AD203" s="104">
        <f t="shared" si="795"/>
        <v>16921.439999999999</v>
      </c>
      <c r="AE203" s="104">
        <f t="shared" si="796"/>
        <v>4960.9999999999991</v>
      </c>
      <c r="AF203" s="104">
        <f t="shared" si="797"/>
        <v>0</v>
      </c>
      <c r="AG203" s="86">
        <f t="shared" si="798"/>
        <v>489470.29000000004</v>
      </c>
      <c r="AH203" s="90">
        <f t="shared" si="799"/>
        <v>5.7997006672782306E-2</v>
      </c>
      <c r="AI203" s="86">
        <f t="shared" si="800"/>
        <v>648.26208860340398</v>
      </c>
      <c r="AJ203" s="104">
        <f t="shared" si="801"/>
        <v>0</v>
      </c>
      <c r="AK203" s="104">
        <f t="shared" si="802"/>
        <v>0</v>
      </c>
      <c r="AL203" s="86">
        <f t="shared" si="803"/>
        <v>0</v>
      </c>
      <c r="AM203" s="90">
        <f t="shared" si="804"/>
        <v>0</v>
      </c>
      <c r="AN203" s="91">
        <f t="shared" si="805"/>
        <v>0</v>
      </c>
      <c r="AO203" s="104">
        <f t="shared" si="806"/>
        <v>142750.68000000002</v>
      </c>
      <c r="AP203" s="104">
        <f t="shared" si="807"/>
        <v>30551.68</v>
      </c>
      <c r="AQ203" s="104">
        <f t="shared" si="808"/>
        <v>0</v>
      </c>
      <c r="AR203" s="104">
        <f t="shared" si="809"/>
        <v>0</v>
      </c>
      <c r="AS203" s="104">
        <f t="shared" si="810"/>
        <v>186165.69999999998</v>
      </c>
      <c r="AT203" s="104">
        <f t="shared" si="811"/>
        <v>0</v>
      </c>
      <c r="AU203" s="104">
        <f t="shared" si="812"/>
        <v>0</v>
      </c>
      <c r="AV203" s="104">
        <f t="shared" si="813"/>
        <v>93714.27</v>
      </c>
      <c r="AW203" s="104">
        <f t="shared" si="814"/>
        <v>0</v>
      </c>
      <c r="AX203" s="104">
        <f t="shared" si="815"/>
        <v>0</v>
      </c>
      <c r="AY203" s="104">
        <f t="shared" si="816"/>
        <v>0</v>
      </c>
      <c r="AZ203" s="104">
        <f t="shared" si="817"/>
        <v>0</v>
      </c>
      <c r="BA203" s="104">
        <f t="shared" si="818"/>
        <v>30507.43</v>
      </c>
      <c r="BB203" s="104">
        <f t="shared" si="819"/>
        <v>0</v>
      </c>
      <c r="BC203" s="104">
        <f t="shared" si="820"/>
        <v>0</v>
      </c>
      <c r="BD203" s="104">
        <f t="shared" si="821"/>
        <v>0</v>
      </c>
      <c r="BE203" s="86">
        <f t="shared" si="822"/>
        <v>483689.76</v>
      </c>
      <c r="BF203" s="90">
        <f t="shared" si="823"/>
        <v>5.731207554655967E-2</v>
      </c>
      <c r="BG203" s="85">
        <f t="shared" si="824"/>
        <v>640.6062644857958</v>
      </c>
      <c r="BH203" s="104">
        <f t="shared" si="825"/>
        <v>0</v>
      </c>
      <c r="BI203" s="104">
        <f t="shared" si="826"/>
        <v>0</v>
      </c>
      <c r="BJ203" s="104">
        <f t="shared" si="827"/>
        <v>7101.43</v>
      </c>
      <c r="BK203" s="104">
        <f t="shared" si="828"/>
        <v>0</v>
      </c>
      <c r="BL203" s="104">
        <f t="shared" si="829"/>
        <v>0</v>
      </c>
      <c r="BM203" s="104">
        <f t="shared" si="830"/>
        <v>0</v>
      </c>
      <c r="BN203" s="104">
        <f t="shared" si="831"/>
        <v>0</v>
      </c>
      <c r="BO203" s="87">
        <f t="shared" si="832"/>
        <v>7101.43</v>
      </c>
      <c r="BP203" s="90">
        <f t="shared" si="833"/>
        <v>8.4144368210028932E-4</v>
      </c>
      <c r="BQ203" s="85">
        <f t="shared" si="834"/>
        <v>9.4052446857824012</v>
      </c>
      <c r="BR203" s="104">
        <f t="shared" si="835"/>
        <v>0</v>
      </c>
      <c r="BS203" s="104">
        <f t="shared" si="836"/>
        <v>0</v>
      </c>
      <c r="BT203" s="104">
        <f t="shared" si="837"/>
        <v>0</v>
      </c>
      <c r="BU203" s="104">
        <f t="shared" si="838"/>
        <v>7616.34</v>
      </c>
      <c r="BV203" s="87">
        <f t="shared" si="839"/>
        <v>7616.34</v>
      </c>
      <c r="BW203" s="90">
        <f t="shared" si="840"/>
        <v>9.0245502296406753E-4</v>
      </c>
      <c r="BX203" s="85">
        <f t="shared" si="841"/>
        <v>10.087199523210385</v>
      </c>
      <c r="BY203" s="104">
        <v>1337085.5299999996</v>
      </c>
      <c r="BZ203" s="90">
        <v>0.15843036848158984</v>
      </c>
      <c r="CA203" s="85">
        <v>1770.8569366267131</v>
      </c>
      <c r="CB203" s="104">
        <v>301109.78999999998</v>
      </c>
      <c r="CC203" s="90">
        <f t="shared" si="842"/>
        <v>3.5678297246335575E-2</v>
      </c>
      <c r="CD203" s="85">
        <f t="shared" si="843"/>
        <v>398.79450367525334</v>
      </c>
      <c r="CE203" s="106">
        <f t="shared" si="844"/>
        <v>478173.41</v>
      </c>
      <c r="CF203" s="107">
        <f t="shared" si="845"/>
        <v>5.665844693151257E-2</v>
      </c>
      <c r="CG203" s="108">
        <f t="shared" si="846"/>
        <v>633.30032448182249</v>
      </c>
    </row>
    <row r="204" spans="1:85" x14ac:dyDescent="0.2">
      <c r="A204" s="56" t="s">
        <v>389</v>
      </c>
      <c r="B204" s="101" t="s">
        <v>390</v>
      </c>
      <c r="C204" s="102">
        <f t="shared" si="775"/>
        <v>705.70999999999992</v>
      </c>
      <c r="D204" s="102">
        <f t="shared" si="776"/>
        <v>10133384.189999999</v>
      </c>
      <c r="E204" s="103">
        <f t="shared" si="777"/>
        <v>4570846.96</v>
      </c>
      <c r="F204" s="103">
        <f t="shared" si="778"/>
        <v>51866.54</v>
      </c>
      <c r="G204" s="103">
        <f t="shared" si="779"/>
        <v>0</v>
      </c>
      <c r="H204" s="103">
        <f t="shared" si="847"/>
        <v>4622713.5</v>
      </c>
      <c r="I204" s="90">
        <f t="shared" si="780"/>
        <v>0.4561865427506307</v>
      </c>
      <c r="J204" s="85">
        <f t="shared" si="781"/>
        <v>6550.4435249606786</v>
      </c>
      <c r="K204" s="103">
        <f t="shared" ref="K204:P204" si="869">IF(ISNA(VLOOKUP($A177,program1516,5,FALSE))=TRUE,0,VLOOKUP($A177,program1516,5,FALSE))</f>
        <v>0</v>
      </c>
      <c r="L204" s="103">
        <f t="shared" si="869"/>
        <v>0</v>
      </c>
      <c r="M204" s="103">
        <f t="shared" si="869"/>
        <v>0</v>
      </c>
      <c r="N204" s="103">
        <f t="shared" si="869"/>
        <v>0</v>
      </c>
      <c r="O204" s="103">
        <f t="shared" si="869"/>
        <v>0</v>
      </c>
      <c r="P204" s="103">
        <f t="shared" si="869"/>
        <v>0</v>
      </c>
      <c r="Q204" s="103"/>
      <c r="R204" s="88">
        <f t="shared" si="783"/>
        <v>0</v>
      </c>
      <c r="S204" s="89">
        <f t="shared" si="784"/>
        <v>0</v>
      </c>
      <c r="T204" s="104">
        <f t="shared" si="785"/>
        <v>905722.1100000001</v>
      </c>
      <c r="U204" s="104">
        <f t="shared" si="786"/>
        <v>34491</v>
      </c>
      <c r="V204" s="104">
        <f t="shared" si="787"/>
        <v>156562</v>
      </c>
      <c r="W204" s="103">
        <f t="shared" si="788"/>
        <v>0</v>
      </c>
      <c r="X204" s="103">
        <f t="shared" si="789"/>
        <v>0</v>
      </c>
      <c r="Y204" s="103">
        <f t="shared" si="790"/>
        <v>33374.550000000003</v>
      </c>
      <c r="Z204" s="105">
        <f t="shared" si="791"/>
        <v>1130149.6600000001</v>
      </c>
      <c r="AA204" s="90">
        <f t="shared" si="792"/>
        <v>0.11152736724570987</v>
      </c>
      <c r="AB204" s="85">
        <f t="shared" si="793"/>
        <v>1601.436369046776</v>
      </c>
      <c r="AC204" s="104">
        <f t="shared" si="794"/>
        <v>390061.67999999993</v>
      </c>
      <c r="AD204" s="104">
        <f t="shared" si="795"/>
        <v>73183.239999999991</v>
      </c>
      <c r="AE204" s="104">
        <f t="shared" si="796"/>
        <v>12427</v>
      </c>
      <c r="AF204" s="104">
        <f t="shared" si="797"/>
        <v>0</v>
      </c>
      <c r="AG204" s="86">
        <f t="shared" si="798"/>
        <v>475671.91999999993</v>
      </c>
      <c r="AH204" s="90">
        <f t="shared" si="799"/>
        <v>4.6941072309230183E-2</v>
      </c>
      <c r="AI204" s="86">
        <f t="shared" si="800"/>
        <v>674.03312975584868</v>
      </c>
      <c r="AJ204" s="104">
        <f t="shared" si="801"/>
        <v>0</v>
      </c>
      <c r="AK204" s="104">
        <f t="shared" si="802"/>
        <v>0</v>
      </c>
      <c r="AL204" s="86">
        <f t="shared" si="803"/>
        <v>0</v>
      </c>
      <c r="AM204" s="90">
        <f t="shared" si="804"/>
        <v>0</v>
      </c>
      <c r="AN204" s="91">
        <f t="shared" si="805"/>
        <v>0</v>
      </c>
      <c r="AO204" s="104">
        <f t="shared" si="806"/>
        <v>179207.87</v>
      </c>
      <c r="AP204" s="104">
        <f t="shared" si="807"/>
        <v>287695.80999999994</v>
      </c>
      <c r="AQ204" s="104">
        <f t="shared" si="808"/>
        <v>0</v>
      </c>
      <c r="AR204" s="104">
        <f t="shared" si="809"/>
        <v>0</v>
      </c>
      <c r="AS204" s="104">
        <f t="shared" si="810"/>
        <v>214161.99000000002</v>
      </c>
      <c r="AT204" s="104">
        <f t="shared" si="811"/>
        <v>0</v>
      </c>
      <c r="AU204" s="104">
        <f t="shared" si="812"/>
        <v>0</v>
      </c>
      <c r="AV204" s="104">
        <f t="shared" si="813"/>
        <v>88387.489999999991</v>
      </c>
      <c r="AW204" s="104">
        <f t="shared" si="814"/>
        <v>0</v>
      </c>
      <c r="AX204" s="104">
        <f t="shared" si="815"/>
        <v>0</v>
      </c>
      <c r="AY204" s="104">
        <f t="shared" si="816"/>
        <v>0</v>
      </c>
      <c r="AZ204" s="104">
        <f t="shared" si="817"/>
        <v>0</v>
      </c>
      <c r="BA204" s="104">
        <f t="shared" si="818"/>
        <v>0</v>
      </c>
      <c r="BB204" s="104">
        <f t="shared" si="819"/>
        <v>24458.73</v>
      </c>
      <c r="BC204" s="104">
        <f t="shared" si="820"/>
        <v>319175.92000000004</v>
      </c>
      <c r="BD204" s="104">
        <f t="shared" si="821"/>
        <v>1425.94</v>
      </c>
      <c r="BE204" s="86">
        <f t="shared" si="822"/>
        <v>1114513.75</v>
      </c>
      <c r="BF204" s="90">
        <f t="shared" si="823"/>
        <v>0.10998435755547921</v>
      </c>
      <c r="BG204" s="85">
        <f t="shared" si="824"/>
        <v>1579.2800867211745</v>
      </c>
      <c r="BH204" s="104">
        <f t="shared" si="825"/>
        <v>12442.5</v>
      </c>
      <c r="BI204" s="104">
        <f t="shared" si="826"/>
        <v>0</v>
      </c>
      <c r="BJ204" s="104">
        <f t="shared" si="827"/>
        <v>13035.689999999999</v>
      </c>
      <c r="BK204" s="104">
        <f t="shared" si="828"/>
        <v>0</v>
      </c>
      <c r="BL204" s="104">
        <f t="shared" si="829"/>
        <v>0</v>
      </c>
      <c r="BM204" s="104">
        <f t="shared" si="830"/>
        <v>0</v>
      </c>
      <c r="BN204" s="104">
        <f t="shared" si="831"/>
        <v>85996.62999999999</v>
      </c>
      <c r="BO204" s="87">
        <f t="shared" si="832"/>
        <v>111474.81999999999</v>
      </c>
      <c r="BP204" s="90">
        <f t="shared" si="833"/>
        <v>1.100074939525213E-2</v>
      </c>
      <c r="BQ204" s="85">
        <f t="shared" si="834"/>
        <v>157.96123053378867</v>
      </c>
      <c r="BR204" s="104">
        <f t="shared" si="835"/>
        <v>0</v>
      </c>
      <c r="BS204" s="104">
        <f t="shared" si="836"/>
        <v>0</v>
      </c>
      <c r="BT204" s="104">
        <f t="shared" si="837"/>
        <v>0</v>
      </c>
      <c r="BU204" s="104">
        <f t="shared" si="838"/>
        <v>6490.07</v>
      </c>
      <c r="BV204" s="87">
        <f t="shared" si="839"/>
        <v>6490.07</v>
      </c>
      <c r="BW204" s="90">
        <f t="shared" si="840"/>
        <v>6.4046421988072277E-4</v>
      </c>
      <c r="BX204" s="85">
        <f t="shared" si="841"/>
        <v>9.1965113148460418</v>
      </c>
      <c r="BY204" s="104">
        <v>1863558.9100000001</v>
      </c>
      <c r="BZ204" s="90">
        <v>0.1839029168398677</v>
      </c>
      <c r="CA204" s="85">
        <v>2640.6865568009525</v>
      </c>
      <c r="CB204" s="104">
        <v>404849.81</v>
      </c>
      <c r="CC204" s="90">
        <f t="shared" si="842"/>
        <v>3.9952083372060528E-2</v>
      </c>
      <c r="CD204" s="85">
        <f t="shared" si="843"/>
        <v>573.67730370832214</v>
      </c>
      <c r="CE204" s="106">
        <f t="shared" si="844"/>
        <v>403961.75000000006</v>
      </c>
      <c r="CF204" s="107">
        <f t="shared" si="845"/>
        <v>3.9864446311889026E-2</v>
      </c>
      <c r="CG204" s="108">
        <f t="shared" si="846"/>
        <v>572.41891145087936</v>
      </c>
    </row>
    <row r="205" spans="1:85" x14ac:dyDescent="0.2">
      <c r="A205" s="56" t="s">
        <v>391</v>
      </c>
      <c r="B205" s="101" t="s">
        <v>392</v>
      </c>
      <c r="C205" s="102">
        <f t="shared" si="775"/>
        <v>701.15</v>
      </c>
      <c r="D205" s="102">
        <f t="shared" si="776"/>
        <v>8965868.8800000008</v>
      </c>
      <c r="E205" s="103">
        <f t="shared" si="777"/>
        <v>5064825.919999999</v>
      </c>
      <c r="F205" s="103">
        <f t="shared" si="778"/>
        <v>0</v>
      </c>
      <c r="G205" s="103">
        <f t="shared" si="779"/>
        <v>0</v>
      </c>
      <c r="H205" s="103">
        <f t="shared" si="847"/>
        <v>5064825.919999999</v>
      </c>
      <c r="I205" s="90">
        <f t="shared" si="780"/>
        <v>0.56490073497483473</v>
      </c>
      <c r="J205" s="85">
        <f t="shared" si="781"/>
        <v>7223.5982600014249</v>
      </c>
      <c r="K205" s="103">
        <f t="shared" ref="K205:P205" si="870">IF(ISNA(VLOOKUP($A177,program1516,5,FALSE))=TRUE,0,VLOOKUP($A177,program1516,5,FALSE))</f>
        <v>0</v>
      </c>
      <c r="L205" s="103">
        <f t="shared" si="870"/>
        <v>0</v>
      </c>
      <c r="M205" s="103">
        <f t="shared" si="870"/>
        <v>0</v>
      </c>
      <c r="N205" s="103">
        <f t="shared" si="870"/>
        <v>0</v>
      </c>
      <c r="O205" s="103">
        <f t="shared" si="870"/>
        <v>0</v>
      </c>
      <c r="P205" s="103">
        <f t="shared" si="870"/>
        <v>0</v>
      </c>
      <c r="Q205" s="103"/>
      <c r="R205" s="88">
        <f t="shared" si="783"/>
        <v>0</v>
      </c>
      <c r="S205" s="89">
        <f t="shared" si="784"/>
        <v>0</v>
      </c>
      <c r="T205" s="104">
        <f t="shared" si="785"/>
        <v>731906.4299999997</v>
      </c>
      <c r="U205" s="104">
        <f t="shared" si="786"/>
        <v>35222.630000000005</v>
      </c>
      <c r="V205" s="104">
        <f t="shared" si="787"/>
        <v>162534.89000000001</v>
      </c>
      <c r="W205" s="103">
        <f t="shared" si="788"/>
        <v>0</v>
      </c>
      <c r="X205" s="103">
        <f t="shared" si="789"/>
        <v>0</v>
      </c>
      <c r="Y205" s="103">
        <f t="shared" si="790"/>
        <v>0</v>
      </c>
      <c r="Z205" s="105">
        <f t="shared" si="791"/>
        <v>929663.94999999972</v>
      </c>
      <c r="AA205" s="90">
        <f t="shared" si="792"/>
        <v>0.10368921991194674</v>
      </c>
      <c r="AB205" s="85">
        <f t="shared" si="793"/>
        <v>1325.913071382728</v>
      </c>
      <c r="AC205" s="104">
        <f t="shared" si="794"/>
        <v>0</v>
      </c>
      <c r="AD205" s="104">
        <f t="shared" si="795"/>
        <v>0</v>
      </c>
      <c r="AE205" s="104">
        <f t="shared" si="796"/>
        <v>0</v>
      </c>
      <c r="AF205" s="104">
        <f t="shared" si="797"/>
        <v>0</v>
      </c>
      <c r="AG205" s="86">
        <f t="shared" si="798"/>
        <v>0</v>
      </c>
      <c r="AH205" s="90">
        <f t="shared" si="799"/>
        <v>0</v>
      </c>
      <c r="AI205" s="86">
        <f t="shared" si="800"/>
        <v>0</v>
      </c>
      <c r="AJ205" s="104">
        <f t="shared" si="801"/>
        <v>0</v>
      </c>
      <c r="AK205" s="104">
        <f t="shared" si="802"/>
        <v>0</v>
      </c>
      <c r="AL205" s="86">
        <f t="shared" si="803"/>
        <v>0</v>
      </c>
      <c r="AM205" s="90">
        <f t="shared" si="804"/>
        <v>0</v>
      </c>
      <c r="AN205" s="91">
        <f t="shared" si="805"/>
        <v>0</v>
      </c>
      <c r="AO205" s="104">
        <f t="shared" si="806"/>
        <v>395955.94999999995</v>
      </c>
      <c r="AP205" s="104">
        <f t="shared" si="807"/>
        <v>31406.2</v>
      </c>
      <c r="AQ205" s="104">
        <f t="shared" si="808"/>
        <v>0</v>
      </c>
      <c r="AR205" s="104">
        <f t="shared" si="809"/>
        <v>0</v>
      </c>
      <c r="AS205" s="104">
        <f t="shared" si="810"/>
        <v>201712.48</v>
      </c>
      <c r="AT205" s="104">
        <f t="shared" si="811"/>
        <v>0</v>
      </c>
      <c r="AU205" s="104">
        <f t="shared" si="812"/>
        <v>0</v>
      </c>
      <c r="AV205" s="104">
        <f t="shared" si="813"/>
        <v>0</v>
      </c>
      <c r="AW205" s="104">
        <f t="shared" si="814"/>
        <v>0</v>
      </c>
      <c r="AX205" s="104">
        <f t="shared" si="815"/>
        <v>0</v>
      </c>
      <c r="AY205" s="104">
        <f t="shared" si="816"/>
        <v>0</v>
      </c>
      <c r="AZ205" s="104">
        <f t="shared" si="817"/>
        <v>0</v>
      </c>
      <c r="BA205" s="104">
        <f t="shared" si="818"/>
        <v>12181.62</v>
      </c>
      <c r="BB205" s="104">
        <f t="shared" si="819"/>
        <v>0</v>
      </c>
      <c r="BC205" s="104">
        <f t="shared" si="820"/>
        <v>0</v>
      </c>
      <c r="BD205" s="104">
        <f t="shared" si="821"/>
        <v>0</v>
      </c>
      <c r="BE205" s="86">
        <f t="shared" si="822"/>
        <v>641256.25</v>
      </c>
      <c r="BF205" s="90">
        <f t="shared" si="823"/>
        <v>7.1521930398785835E-2</v>
      </c>
      <c r="BG205" s="85">
        <f t="shared" si="824"/>
        <v>914.5778364116095</v>
      </c>
      <c r="BH205" s="104">
        <f t="shared" si="825"/>
        <v>0</v>
      </c>
      <c r="BI205" s="104">
        <f t="shared" si="826"/>
        <v>0</v>
      </c>
      <c r="BJ205" s="104">
        <f t="shared" si="827"/>
        <v>5891.8</v>
      </c>
      <c r="BK205" s="104">
        <f t="shared" si="828"/>
        <v>0</v>
      </c>
      <c r="BL205" s="104">
        <f t="shared" si="829"/>
        <v>0</v>
      </c>
      <c r="BM205" s="104">
        <f t="shared" si="830"/>
        <v>0</v>
      </c>
      <c r="BN205" s="104">
        <f t="shared" si="831"/>
        <v>8122.6500000000005</v>
      </c>
      <c r="BO205" s="87">
        <f t="shared" si="832"/>
        <v>14014.45</v>
      </c>
      <c r="BP205" s="90">
        <f t="shared" si="833"/>
        <v>1.5630888860377801E-3</v>
      </c>
      <c r="BQ205" s="85">
        <f t="shared" si="834"/>
        <v>19.987805747700207</v>
      </c>
      <c r="BR205" s="104">
        <f t="shared" si="835"/>
        <v>0</v>
      </c>
      <c r="BS205" s="104">
        <f t="shared" si="836"/>
        <v>0</v>
      </c>
      <c r="BT205" s="104">
        <f t="shared" si="837"/>
        <v>0</v>
      </c>
      <c r="BU205" s="104">
        <f t="shared" si="838"/>
        <v>83589.580000000016</v>
      </c>
      <c r="BV205" s="87">
        <f t="shared" si="839"/>
        <v>83589.580000000016</v>
      </c>
      <c r="BW205" s="90">
        <f t="shared" si="840"/>
        <v>9.3230874908801931E-3</v>
      </c>
      <c r="BX205" s="85">
        <f t="shared" si="841"/>
        <v>119.21782785423949</v>
      </c>
      <c r="BY205" s="104">
        <v>1352578.4899999998</v>
      </c>
      <c r="BZ205" s="90">
        <v>0.15085860702437573</v>
      </c>
      <c r="CA205" s="85">
        <v>1929.0857733723167</v>
      </c>
      <c r="CB205" s="104">
        <v>337897.09</v>
      </c>
      <c r="CC205" s="90">
        <f t="shared" si="842"/>
        <v>3.7687043444695124E-2</v>
      </c>
      <c r="CD205" s="85">
        <f t="shared" si="843"/>
        <v>481.91840547671688</v>
      </c>
      <c r="CE205" s="106">
        <f t="shared" si="844"/>
        <v>542043.15</v>
      </c>
      <c r="CF205" s="107">
        <f t="shared" si="845"/>
        <v>6.0456287868443599E-2</v>
      </c>
      <c r="CG205" s="108">
        <f t="shared" si="846"/>
        <v>773.07730157598235</v>
      </c>
    </row>
    <row r="206" spans="1:85" x14ac:dyDescent="0.2">
      <c r="A206" s="56" t="s">
        <v>393</v>
      </c>
      <c r="B206" s="101" t="s">
        <v>394</v>
      </c>
      <c r="C206" s="102">
        <f t="shared" si="775"/>
        <v>673.05</v>
      </c>
      <c r="D206" s="102">
        <f t="shared" si="776"/>
        <v>8982404.2200000007</v>
      </c>
      <c r="E206" s="103">
        <f t="shared" si="777"/>
        <v>4222170.7300000004</v>
      </c>
      <c r="F206" s="103">
        <f t="shared" si="778"/>
        <v>0</v>
      </c>
      <c r="G206" s="103">
        <f t="shared" si="779"/>
        <v>0</v>
      </c>
      <c r="H206" s="103">
        <f t="shared" si="847"/>
        <v>4222170.7300000004</v>
      </c>
      <c r="I206" s="90">
        <f t="shared" si="780"/>
        <v>0.47004906777619948</v>
      </c>
      <c r="J206" s="85">
        <f t="shared" si="781"/>
        <v>6273.1902978976314</v>
      </c>
      <c r="K206" s="103">
        <f t="shared" ref="K206:P206" si="871">IF(ISNA(VLOOKUP($A177,program1516,5,FALSE))=TRUE,0,VLOOKUP($A177,program1516,5,FALSE))</f>
        <v>0</v>
      </c>
      <c r="L206" s="103">
        <f t="shared" si="871"/>
        <v>0</v>
      </c>
      <c r="M206" s="103">
        <f t="shared" si="871"/>
        <v>0</v>
      </c>
      <c r="N206" s="103">
        <f t="shared" si="871"/>
        <v>0</v>
      </c>
      <c r="O206" s="103">
        <f t="shared" si="871"/>
        <v>0</v>
      </c>
      <c r="P206" s="103">
        <f t="shared" si="871"/>
        <v>0</v>
      </c>
      <c r="Q206" s="103"/>
      <c r="R206" s="88">
        <f t="shared" si="783"/>
        <v>0</v>
      </c>
      <c r="S206" s="89">
        <f t="shared" si="784"/>
        <v>0</v>
      </c>
      <c r="T206" s="104">
        <f t="shared" si="785"/>
        <v>569110.30000000005</v>
      </c>
      <c r="U206" s="104">
        <f t="shared" si="786"/>
        <v>13058.31</v>
      </c>
      <c r="V206" s="104">
        <f t="shared" si="787"/>
        <v>131265.38999999998</v>
      </c>
      <c r="W206" s="103">
        <f t="shared" si="788"/>
        <v>0</v>
      </c>
      <c r="X206" s="103">
        <f t="shared" si="789"/>
        <v>0</v>
      </c>
      <c r="Y206" s="103">
        <f t="shared" si="790"/>
        <v>0</v>
      </c>
      <c r="Z206" s="105">
        <f t="shared" si="791"/>
        <v>713434.00000000012</v>
      </c>
      <c r="AA206" s="90">
        <f t="shared" si="792"/>
        <v>7.942572862747431E-2</v>
      </c>
      <c r="AB206" s="85">
        <f t="shared" si="793"/>
        <v>1060.0014857737169</v>
      </c>
      <c r="AC206" s="104">
        <f t="shared" si="794"/>
        <v>295891.92000000004</v>
      </c>
      <c r="AD206" s="104">
        <f t="shared" si="795"/>
        <v>0</v>
      </c>
      <c r="AE206" s="104">
        <f t="shared" si="796"/>
        <v>5555.24</v>
      </c>
      <c r="AF206" s="104">
        <f t="shared" si="797"/>
        <v>0</v>
      </c>
      <c r="AG206" s="86">
        <f t="shared" si="798"/>
        <v>301447.16000000003</v>
      </c>
      <c r="AH206" s="90">
        <f t="shared" si="799"/>
        <v>3.3559741091233143E-2</v>
      </c>
      <c r="AI206" s="86">
        <f t="shared" si="800"/>
        <v>447.88226729069169</v>
      </c>
      <c r="AJ206" s="104">
        <f t="shared" si="801"/>
        <v>0</v>
      </c>
      <c r="AK206" s="104">
        <f t="shared" si="802"/>
        <v>0</v>
      </c>
      <c r="AL206" s="86">
        <f t="shared" si="803"/>
        <v>0</v>
      </c>
      <c r="AM206" s="90">
        <f t="shared" si="804"/>
        <v>0</v>
      </c>
      <c r="AN206" s="91">
        <f t="shared" si="805"/>
        <v>0</v>
      </c>
      <c r="AO206" s="104">
        <f t="shared" si="806"/>
        <v>272595.43</v>
      </c>
      <c r="AP206" s="104">
        <f t="shared" si="807"/>
        <v>119189.47</v>
      </c>
      <c r="AQ206" s="104">
        <f t="shared" si="808"/>
        <v>29147.480000000003</v>
      </c>
      <c r="AR206" s="104">
        <f t="shared" si="809"/>
        <v>0</v>
      </c>
      <c r="AS206" s="104">
        <f t="shared" si="810"/>
        <v>232593.93000000002</v>
      </c>
      <c r="AT206" s="104">
        <f t="shared" si="811"/>
        <v>0</v>
      </c>
      <c r="AU206" s="104">
        <f t="shared" si="812"/>
        <v>0</v>
      </c>
      <c r="AV206" s="104">
        <f t="shared" si="813"/>
        <v>165479.22</v>
      </c>
      <c r="AW206" s="104">
        <f t="shared" si="814"/>
        <v>0</v>
      </c>
      <c r="AX206" s="104">
        <f t="shared" si="815"/>
        <v>0</v>
      </c>
      <c r="AY206" s="104">
        <f t="shared" si="816"/>
        <v>0</v>
      </c>
      <c r="AZ206" s="104">
        <f t="shared" si="817"/>
        <v>36794.21</v>
      </c>
      <c r="BA206" s="104">
        <f t="shared" si="818"/>
        <v>227063.84</v>
      </c>
      <c r="BB206" s="104">
        <f t="shared" si="819"/>
        <v>0</v>
      </c>
      <c r="BC206" s="104">
        <f t="shared" si="820"/>
        <v>0</v>
      </c>
      <c r="BD206" s="104">
        <f t="shared" si="821"/>
        <v>0</v>
      </c>
      <c r="BE206" s="86">
        <f t="shared" si="822"/>
        <v>1082863.58</v>
      </c>
      <c r="BF206" s="90">
        <f t="shared" si="823"/>
        <v>0.12055386881709494</v>
      </c>
      <c r="BG206" s="85">
        <f t="shared" si="824"/>
        <v>1608.8902458955504</v>
      </c>
      <c r="BH206" s="104">
        <f t="shared" si="825"/>
        <v>14781.4</v>
      </c>
      <c r="BI206" s="104">
        <f t="shared" si="826"/>
        <v>0</v>
      </c>
      <c r="BJ206" s="104">
        <f t="shared" si="827"/>
        <v>6393.7300000000005</v>
      </c>
      <c r="BK206" s="104">
        <f t="shared" si="828"/>
        <v>0</v>
      </c>
      <c r="BL206" s="104">
        <f t="shared" si="829"/>
        <v>0</v>
      </c>
      <c r="BM206" s="104">
        <f t="shared" si="830"/>
        <v>0</v>
      </c>
      <c r="BN206" s="104">
        <f t="shared" si="831"/>
        <v>372297.73</v>
      </c>
      <c r="BO206" s="87">
        <f t="shared" si="832"/>
        <v>393472.86</v>
      </c>
      <c r="BP206" s="90">
        <f t="shared" si="833"/>
        <v>4.3804848942770022E-2</v>
      </c>
      <c r="BQ206" s="85">
        <f t="shared" si="834"/>
        <v>584.61163360820149</v>
      </c>
      <c r="BR206" s="104">
        <f t="shared" si="835"/>
        <v>0</v>
      </c>
      <c r="BS206" s="104">
        <f t="shared" si="836"/>
        <v>23564.68</v>
      </c>
      <c r="BT206" s="104">
        <f t="shared" si="837"/>
        <v>0</v>
      </c>
      <c r="BU206" s="104">
        <f t="shared" si="838"/>
        <v>29152.16</v>
      </c>
      <c r="BV206" s="87">
        <f t="shared" si="839"/>
        <v>52716.84</v>
      </c>
      <c r="BW206" s="90">
        <f t="shared" si="840"/>
        <v>5.8689008765183352E-3</v>
      </c>
      <c r="BX206" s="85">
        <f t="shared" si="841"/>
        <v>78.325295297526182</v>
      </c>
      <c r="BY206" s="104">
        <v>1385945.05</v>
      </c>
      <c r="BZ206" s="90">
        <v>0.15429555562797861</v>
      </c>
      <c r="CA206" s="85">
        <v>2059.2007280291214</v>
      </c>
      <c r="CB206" s="104">
        <v>503596.68999999994</v>
      </c>
      <c r="CC206" s="90">
        <f t="shared" si="842"/>
        <v>5.6064799319396459E-2</v>
      </c>
      <c r="CD206" s="85">
        <f t="shared" si="843"/>
        <v>748.2307258004605</v>
      </c>
      <c r="CE206" s="106">
        <f t="shared" si="844"/>
        <v>326757.31</v>
      </c>
      <c r="CF206" s="107">
        <f t="shared" si="845"/>
        <v>3.6377488921334689E-2</v>
      </c>
      <c r="CG206" s="108">
        <f t="shared" si="846"/>
        <v>485.48742292548849</v>
      </c>
    </row>
    <row r="207" spans="1:85" x14ac:dyDescent="0.2">
      <c r="A207" s="56" t="s">
        <v>395</v>
      </c>
      <c r="B207" s="101" t="s">
        <v>396</v>
      </c>
      <c r="C207" s="102">
        <f t="shared" si="775"/>
        <v>679.4</v>
      </c>
      <c r="D207" s="102">
        <f t="shared" si="776"/>
        <v>8090027.6799999997</v>
      </c>
      <c r="E207" s="103">
        <f t="shared" si="777"/>
        <v>3977906.7899999996</v>
      </c>
      <c r="F207" s="103">
        <f t="shared" si="778"/>
        <v>0</v>
      </c>
      <c r="G207" s="103">
        <f t="shared" si="779"/>
        <v>35099.78</v>
      </c>
      <c r="H207" s="103">
        <f t="shared" si="847"/>
        <v>4013006.5699999994</v>
      </c>
      <c r="I207" s="90">
        <f t="shared" si="780"/>
        <v>0.49604361427846183</v>
      </c>
      <c r="J207" s="85">
        <f t="shared" si="781"/>
        <v>5906.6920370915504</v>
      </c>
      <c r="K207" s="103">
        <f t="shared" ref="K207:P207" si="872">IF(ISNA(VLOOKUP($A177,program1516,5,FALSE))=TRUE,0,VLOOKUP($A177,program1516,5,FALSE))</f>
        <v>0</v>
      </c>
      <c r="L207" s="103">
        <f t="shared" si="872"/>
        <v>0</v>
      </c>
      <c r="M207" s="103">
        <f t="shared" si="872"/>
        <v>0</v>
      </c>
      <c r="N207" s="103">
        <f t="shared" si="872"/>
        <v>0</v>
      </c>
      <c r="O207" s="103">
        <f t="shared" si="872"/>
        <v>0</v>
      </c>
      <c r="P207" s="103">
        <f t="shared" si="872"/>
        <v>0</v>
      </c>
      <c r="Q207" s="103"/>
      <c r="R207" s="88">
        <f t="shared" si="783"/>
        <v>0</v>
      </c>
      <c r="S207" s="89">
        <f t="shared" si="784"/>
        <v>0</v>
      </c>
      <c r="T207" s="104">
        <f t="shared" si="785"/>
        <v>883429.53999999992</v>
      </c>
      <c r="U207" s="104">
        <f t="shared" si="786"/>
        <v>11844.669999999998</v>
      </c>
      <c r="V207" s="104">
        <f t="shared" si="787"/>
        <v>131453.03</v>
      </c>
      <c r="W207" s="103">
        <f t="shared" si="788"/>
        <v>0</v>
      </c>
      <c r="X207" s="103">
        <f t="shared" si="789"/>
        <v>0</v>
      </c>
      <c r="Y207" s="103">
        <f t="shared" si="790"/>
        <v>0</v>
      </c>
      <c r="Z207" s="105">
        <f t="shared" si="791"/>
        <v>1026727.24</v>
      </c>
      <c r="AA207" s="90">
        <f t="shared" si="792"/>
        <v>0.12691269802923591</v>
      </c>
      <c r="AB207" s="85">
        <f t="shared" si="793"/>
        <v>1511.2264350897851</v>
      </c>
      <c r="AC207" s="104">
        <f t="shared" si="794"/>
        <v>193974.75</v>
      </c>
      <c r="AD207" s="104">
        <f t="shared" si="795"/>
        <v>49267.040000000001</v>
      </c>
      <c r="AE207" s="104">
        <f t="shared" si="796"/>
        <v>5253.97</v>
      </c>
      <c r="AF207" s="104">
        <f t="shared" si="797"/>
        <v>0</v>
      </c>
      <c r="AG207" s="86">
        <f t="shared" si="798"/>
        <v>248495.76</v>
      </c>
      <c r="AH207" s="90">
        <f t="shared" si="799"/>
        <v>3.0716305287103791E-2</v>
      </c>
      <c r="AI207" s="86">
        <f t="shared" si="800"/>
        <v>365.75766853105682</v>
      </c>
      <c r="AJ207" s="104">
        <f t="shared" si="801"/>
        <v>0</v>
      </c>
      <c r="AK207" s="104">
        <f t="shared" si="802"/>
        <v>0</v>
      </c>
      <c r="AL207" s="86">
        <f t="shared" si="803"/>
        <v>0</v>
      </c>
      <c r="AM207" s="90">
        <f t="shared" si="804"/>
        <v>0</v>
      </c>
      <c r="AN207" s="91">
        <f t="shared" si="805"/>
        <v>0</v>
      </c>
      <c r="AO207" s="104">
        <f t="shared" si="806"/>
        <v>141958.86000000002</v>
      </c>
      <c r="AP207" s="104">
        <f t="shared" si="807"/>
        <v>42256.33</v>
      </c>
      <c r="AQ207" s="104">
        <f t="shared" si="808"/>
        <v>0</v>
      </c>
      <c r="AR207" s="104">
        <f t="shared" si="809"/>
        <v>0</v>
      </c>
      <c r="AS207" s="104">
        <f t="shared" si="810"/>
        <v>208479.46999999997</v>
      </c>
      <c r="AT207" s="104">
        <f t="shared" si="811"/>
        <v>0</v>
      </c>
      <c r="AU207" s="104">
        <f t="shared" si="812"/>
        <v>0</v>
      </c>
      <c r="AV207" s="104">
        <f t="shared" si="813"/>
        <v>0</v>
      </c>
      <c r="AW207" s="104">
        <f t="shared" si="814"/>
        <v>0</v>
      </c>
      <c r="AX207" s="104">
        <f t="shared" si="815"/>
        <v>0</v>
      </c>
      <c r="AY207" s="104">
        <f t="shared" si="816"/>
        <v>0</v>
      </c>
      <c r="AZ207" s="104">
        <f t="shared" si="817"/>
        <v>0</v>
      </c>
      <c r="BA207" s="104">
        <f t="shared" si="818"/>
        <v>0</v>
      </c>
      <c r="BB207" s="104">
        <f t="shared" si="819"/>
        <v>0</v>
      </c>
      <c r="BC207" s="104">
        <f t="shared" si="820"/>
        <v>0</v>
      </c>
      <c r="BD207" s="104">
        <f t="shared" si="821"/>
        <v>0</v>
      </c>
      <c r="BE207" s="86">
        <f t="shared" si="822"/>
        <v>392694.66</v>
      </c>
      <c r="BF207" s="90">
        <f t="shared" si="823"/>
        <v>4.8540582990934833E-2</v>
      </c>
      <c r="BG207" s="85">
        <f t="shared" si="824"/>
        <v>578.00214895496026</v>
      </c>
      <c r="BH207" s="104">
        <f t="shared" si="825"/>
        <v>0</v>
      </c>
      <c r="BI207" s="104">
        <f t="shared" si="826"/>
        <v>0</v>
      </c>
      <c r="BJ207" s="104">
        <f t="shared" si="827"/>
        <v>11888.16</v>
      </c>
      <c r="BK207" s="104">
        <f t="shared" si="828"/>
        <v>0</v>
      </c>
      <c r="BL207" s="104">
        <f t="shared" si="829"/>
        <v>0</v>
      </c>
      <c r="BM207" s="104">
        <f t="shared" si="830"/>
        <v>0</v>
      </c>
      <c r="BN207" s="104">
        <f t="shared" si="831"/>
        <v>39147.08</v>
      </c>
      <c r="BO207" s="87">
        <f t="shared" si="832"/>
        <v>51035.240000000005</v>
      </c>
      <c r="BP207" s="90">
        <f t="shared" si="833"/>
        <v>6.3084135207804393E-3</v>
      </c>
      <c r="BQ207" s="85">
        <f t="shared" si="834"/>
        <v>75.118104209596709</v>
      </c>
      <c r="BR207" s="104">
        <f t="shared" si="835"/>
        <v>0</v>
      </c>
      <c r="BS207" s="104">
        <f t="shared" si="836"/>
        <v>0</v>
      </c>
      <c r="BT207" s="104">
        <f t="shared" si="837"/>
        <v>0</v>
      </c>
      <c r="BU207" s="104">
        <f t="shared" si="838"/>
        <v>0</v>
      </c>
      <c r="BV207" s="87">
        <f t="shared" si="839"/>
        <v>0</v>
      </c>
      <c r="BW207" s="90">
        <f t="shared" si="840"/>
        <v>0</v>
      </c>
      <c r="BX207" s="85">
        <f t="shared" si="841"/>
        <v>0</v>
      </c>
      <c r="BY207" s="104">
        <v>1571698.98</v>
      </c>
      <c r="BZ207" s="90">
        <v>0.19427609424446371</v>
      </c>
      <c r="CA207" s="85">
        <v>2313.3632322637623</v>
      </c>
      <c r="CB207" s="104">
        <v>330756.96999999997</v>
      </c>
      <c r="CC207" s="90">
        <f t="shared" si="842"/>
        <v>4.0884528840079322E-2</v>
      </c>
      <c r="CD207" s="85">
        <f t="shared" si="843"/>
        <v>486.83687076832496</v>
      </c>
      <c r="CE207" s="106">
        <f t="shared" si="844"/>
        <v>455612.26000000007</v>
      </c>
      <c r="CF207" s="107">
        <f t="shared" si="845"/>
        <v>5.6317762808940117E-2</v>
      </c>
      <c r="CG207" s="108">
        <f t="shared" si="846"/>
        <v>670.60974389166927</v>
      </c>
    </row>
    <row r="208" spans="1:85" s="61" customFormat="1" x14ac:dyDescent="0.2">
      <c r="A208" s="56"/>
      <c r="B208" s="110" t="s">
        <v>397</v>
      </c>
      <c r="C208" s="115"/>
      <c r="D208" s="116"/>
      <c r="E208" s="83"/>
      <c r="F208" s="83"/>
      <c r="G208" s="83"/>
      <c r="H208" s="83"/>
      <c r="I208" s="84"/>
      <c r="J208" s="85"/>
      <c r="K208" s="104">
        <f>IF(ISNA(VLOOKUP($A208,program1516,4,FALSE))=TRUE,0,VLOOKUP($A208,program1516,4,FALSE))</f>
        <v>0</v>
      </c>
      <c r="L208" s="104">
        <f>IF(ISNA(VLOOKUP($A208,program1516,5,FALSE))=TRUE,0,VLOOKUP($A208,program1516,5,FALSE))</f>
        <v>0</v>
      </c>
      <c r="M208" s="104">
        <f>IF(ISNA(VLOOKUP($A208,program1516,6,FALSE))=TRUE,0,VLOOKUP($A208,program1516,6,FALSE))</f>
        <v>0</v>
      </c>
      <c r="N208" s="104">
        <f>IF(ISNA(VLOOKUP($A208,program1516,7,FALSE))=TRUE,0,VLOOKUP($A208,program1516,7,FALSE))</f>
        <v>0</v>
      </c>
      <c r="O208" s="104">
        <f>IF(ISNA(VLOOKUP($A208,program1516,8,FALSE))=TRUE,0,VLOOKUP($A208,program1516,8,FALSE))</f>
        <v>0</v>
      </c>
      <c r="P208" s="104">
        <f>IF(ISNA(VLOOKUP($A208,program1516,9,FALSE))=TRUE,0,VLOOKUP($A208,program1516,9,FALSE))</f>
        <v>0</v>
      </c>
      <c r="Q208" s="87"/>
      <c r="R208" s="88"/>
      <c r="S208" s="89"/>
      <c r="T208" s="86"/>
      <c r="U208" s="86"/>
      <c r="V208" s="86"/>
      <c r="W208" s="86"/>
      <c r="X208" s="86"/>
      <c r="Y208" s="86"/>
      <c r="Z208" s="86"/>
      <c r="AA208" s="90"/>
      <c r="AB208" s="85"/>
      <c r="AC208" s="86"/>
      <c r="AD208" s="86"/>
      <c r="AE208" s="86"/>
      <c r="AF208" s="86"/>
      <c r="AG208" s="86"/>
      <c r="AH208" s="90"/>
      <c r="AI208" s="86"/>
      <c r="AJ208" s="86"/>
      <c r="AK208" s="86"/>
      <c r="AL208" s="86"/>
      <c r="AM208" s="90"/>
      <c r="AN208" s="91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90"/>
      <c r="BG208" s="85"/>
      <c r="BH208" s="86"/>
      <c r="BI208" s="86"/>
      <c r="BJ208" s="86"/>
      <c r="BK208" s="86"/>
      <c r="BL208" s="86"/>
      <c r="BM208" s="86"/>
      <c r="BN208" s="86"/>
      <c r="BO208" s="86"/>
      <c r="BP208" s="90"/>
      <c r="BQ208" s="85"/>
      <c r="BR208" s="86"/>
      <c r="BS208" s="86"/>
      <c r="BT208" s="86"/>
      <c r="BU208" s="86"/>
      <c r="BV208" s="86"/>
      <c r="BW208" s="90"/>
      <c r="BX208" s="85"/>
      <c r="BY208" s="86"/>
      <c r="BZ208" s="90"/>
      <c r="CA208" s="85"/>
      <c r="CB208" s="86"/>
      <c r="CC208" s="90"/>
      <c r="CD208" s="85"/>
      <c r="CE208" s="92"/>
      <c r="CF208" s="107"/>
      <c r="CG208" s="108"/>
    </row>
    <row r="209" spans="1:85" s="61" customFormat="1" ht="4.5" customHeight="1" x14ac:dyDescent="0.2">
      <c r="A209" s="17"/>
      <c r="B209" s="53"/>
      <c r="C209" s="54"/>
      <c r="D209" s="55"/>
      <c r="E209" s="94"/>
      <c r="F209" s="94"/>
      <c r="G209" s="94"/>
      <c r="H209" s="94"/>
      <c r="I209" s="95"/>
      <c r="J209" s="70"/>
      <c r="K209" s="104">
        <f>IF(ISNA(VLOOKUP($A209,program1516,4,FALSE))=TRUE,0,VLOOKUP($A209,program1516,4,FALSE))</f>
        <v>0</v>
      </c>
      <c r="L209" s="104">
        <f>IF(ISNA(VLOOKUP($A209,program1516,5,FALSE))=TRUE,0,VLOOKUP($A209,program1516,5,FALSE))</f>
        <v>0</v>
      </c>
      <c r="M209" s="104">
        <f>IF(ISNA(VLOOKUP($A209,program1516,6,FALSE))=TRUE,0,VLOOKUP($A209,program1516,6,FALSE))</f>
        <v>0</v>
      </c>
      <c r="N209" s="104">
        <f>IF(ISNA(VLOOKUP($A209,program1516,7,FALSE))=TRUE,0,VLOOKUP($A209,program1516,7,FALSE))</f>
        <v>0</v>
      </c>
      <c r="O209" s="104">
        <f>IF(ISNA(VLOOKUP($A209,program1516,8,FALSE))=TRUE,0,VLOOKUP($A209,program1516,8,FALSE))</f>
        <v>0</v>
      </c>
      <c r="P209" s="104">
        <f>IF(ISNA(VLOOKUP($A209,program1516,9,FALSE))=TRUE,0,VLOOKUP($A209,program1516,9,FALSE))</f>
        <v>0</v>
      </c>
      <c r="Q209" s="87"/>
      <c r="R209" s="73"/>
      <c r="S209" s="74"/>
      <c r="T209" s="97"/>
      <c r="U209" s="97"/>
      <c r="V209" s="97"/>
      <c r="W209" s="97"/>
      <c r="X209" s="97"/>
      <c r="Y209" s="97"/>
      <c r="Z209" s="97"/>
      <c r="AA209" s="98"/>
      <c r="AB209" s="99"/>
      <c r="AC209" s="97"/>
      <c r="AD209" s="97"/>
      <c r="AE209" s="97"/>
      <c r="AF209" s="97"/>
      <c r="AG209" s="97"/>
      <c r="AH209" s="98"/>
      <c r="AI209" s="97"/>
      <c r="AJ209" s="97"/>
      <c r="AK209" s="97"/>
      <c r="AL209" s="97"/>
      <c r="AM209" s="98"/>
      <c r="AN209" s="100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8"/>
      <c r="BG209" s="99"/>
      <c r="BH209" s="97"/>
      <c r="BI209" s="97"/>
      <c r="BJ209" s="97"/>
      <c r="BK209" s="97"/>
      <c r="BL209" s="97"/>
      <c r="BM209" s="97"/>
      <c r="BN209" s="97"/>
      <c r="BO209" s="97"/>
      <c r="BP209" s="98"/>
      <c r="BQ209" s="99"/>
      <c r="BR209" s="97"/>
      <c r="BS209" s="97"/>
      <c r="BT209" s="97"/>
      <c r="BU209" s="97"/>
      <c r="BV209" s="97"/>
      <c r="BW209" s="98"/>
      <c r="BX209" s="99"/>
      <c r="BY209" s="97"/>
      <c r="BZ209" s="98"/>
      <c r="CA209" s="99"/>
      <c r="CB209" s="97"/>
      <c r="CC209" s="98"/>
      <c r="CD209" s="99"/>
      <c r="CE209" s="92"/>
    </row>
    <row r="210" spans="1:85" x14ac:dyDescent="0.2">
      <c r="A210" s="56" t="s">
        <v>398</v>
      </c>
      <c r="B210" s="101" t="s">
        <v>399</v>
      </c>
      <c r="C210" s="102">
        <f t="shared" ref="C210:C230" si="873">VLOOKUP($A210,enroll1516,3,FALSE)</f>
        <v>655.08000000000015</v>
      </c>
      <c r="D210" s="102">
        <f t="shared" ref="D210:D230" si="874">VLOOKUP($A210,enroll1516,4,FALSE)</f>
        <v>7354335.3899999997</v>
      </c>
      <c r="E210" s="103">
        <f t="shared" ref="E210:E230" si="875">IF(ISNA(VLOOKUP($A210,program1516,2,FALSE))=TRUE,0,VLOOKUP($A210,program1516,2,FALSE))</f>
        <v>3565198.6899999995</v>
      </c>
      <c r="F210" s="103">
        <f t="shared" ref="F210:F230" si="876">IF(ISNA(VLOOKUP($A210,program1516,3,FALSE))=TRUE,0,VLOOKUP($A210,program1516,3,FALSE))</f>
        <v>0</v>
      </c>
      <c r="G210" s="103">
        <f t="shared" ref="G210:G230" si="877">IF(ISNA(VLOOKUP($A210,program1516,4,FALSE))=TRUE,0,VLOOKUP($A210,program1516,4,FALSE))</f>
        <v>0</v>
      </c>
      <c r="H210" s="103">
        <f>SUM(E210:G210)</f>
        <v>3565198.6899999995</v>
      </c>
      <c r="I210" s="90">
        <f t="shared" ref="I210:I230" si="878">H210/D210</f>
        <v>0.48477510215916325</v>
      </c>
      <c r="J210" s="85">
        <f t="shared" ref="J210:J230" si="879">H210/C210</f>
        <v>5442.3867161262724</v>
      </c>
      <c r="K210" s="103">
        <f t="shared" ref="K210:K230" si="880">IF(ISNA(VLOOKUP($A210,program1516,5,FALSE))=TRUE,0,VLOOKUP($A210,program1516,5,FALSE))</f>
        <v>0</v>
      </c>
      <c r="L210" s="103">
        <f t="shared" ref="L210:L230" si="881">IF(ISNA(VLOOKUP($A210,program1516,6,FALSE))=TRUE,0,VLOOKUP($A210,program1516,6,FALSE))</f>
        <v>0</v>
      </c>
      <c r="M210" s="103">
        <f t="shared" ref="M210:M230" si="882">IF(ISNA(VLOOKUP($A210,program1516,7,FALSE))=TRUE,0,VLOOKUP($A210,program1516,7,FALSE))</f>
        <v>0</v>
      </c>
      <c r="N210" s="103">
        <f t="shared" ref="N210:N230" si="883">IF(ISNA(VLOOKUP($A210,program1516,8,FALSE))=TRUE,0,VLOOKUP($A210,program1516,8,FALSE))</f>
        <v>0</v>
      </c>
      <c r="O210" s="103">
        <f t="shared" ref="O210:O230" si="884">IF(ISNA(VLOOKUP($A210,program1516,9,FALSE))=TRUE,0,VLOOKUP($A210,program1516,9,FALSE))</f>
        <v>0</v>
      </c>
      <c r="P210" s="103">
        <f t="shared" ref="P210:P230" si="885">IF(ISNA(VLOOKUP($A210,program1516,10,FALSE))=TRUE,0,VLOOKUP($A210,program1516,10,FALSE))</f>
        <v>0</v>
      </c>
      <c r="Q210" s="103"/>
      <c r="R210" s="88">
        <f t="shared" ref="R210:R231" si="886">Q210/D210</f>
        <v>0</v>
      </c>
      <c r="S210" s="89">
        <f t="shared" ref="S210:S231" si="887">Q210/C210</f>
        <v>0</v>
      </c>
      <c r="T210" s="104">
        <f t="shared" ref="T210:T230" si="888">VLOOKUP($A210,program1516,11,FALSE)</f>
        <v>620120.50999999989</v>
      </c>
      <c r="U210" s="104">
        <f t="shared" ref="U210:U230" si="889">VLOOKUP($A210,program1516,12,FALSE)</f>
        <v>20600</v>
      </c>
      <c r="V210" s="104">
        <f t="shared" ref="V210:V230" si="890">VLOOKUP($A210,program1516,13,FALSE)</f>
        <v>85019.23000000001</v>
      </c>
      <c r="W210" s="103">
        <f t="shared" ref="W210:W230" si="891">VLOOKUP($A210,program1516,14,FALSE)</f>
        <v>0</v>
      </c>
      <c r="X210" s="103">
        <f t="shared" ref="X210:X230" si="892">VLOOKUP($A210,program1516,15,FALSE)</f>
        <v>0</v>
      </c>
      <c r="Y210" s="103">
        <f t="shared" ref="Y210:Y230" si="893">VLOOKUP($A210,program1516,16,FALSE)</f>
        <v>0</v>
      </c>
      <c r="Z210" s="105">
        <f t="shared" ref="Z210:Z230" si="894">SUM(T210:Y210)</f>
        <v>725739.73999999987</v>
      </c>
      <c r="AA210" s="90">
        <f t="shared" ref="AA210:AA231" si="895">Z210/D210</f>
        <v>9.8681893266224827E-2</v>
      </c>
      <c r="AB210" s="85">
        <f t="shared" ref="AB210:AB231" si="896">Z210/C210</f>
        <v>1107.864291384258</v>
      </c>
      <c r="AC210" s="104">
        <f t="shared" ref="AC210:AC230" si="897">VLOOKUP($A210,program1516,17,FALSE)</f>
        <v>332579.33</v>
      </c>
      <c r="AD210" s="104">
        <f t="shared" ref="AD210:AD230" si="898">VLOOKUP($A210,program1516,18,FALSE)</f>
        <v>91754.189999999988</v>
      </c>
      <c r="AE210" s="104">
        <f t="shared" ref="AE210:AE230" si="899">VLOOKUP($A210,program1516,19,FALSE)</f>
        <v>0</v>
      </c>
      <c r="AF210" s="104">
        <f t="shared" ref="AF210:AF230" si="900">VLOOKUP($A210,program1516,20,FALSE)</f>
        <v>0</v>
      </c>
      <c r="AG210" s="86">
        <f t="shared" ref="AG210:AG230" si="901">SUM(AC210:AF210)</f>
        <v>424333.52</v>
      </c>
      <c r="AH210" s="90">
        <f t="shared" ref="AH210:AH231" si="902">AG210/D210</f>
        <v>5.7698418347493945E-2</v>
      </c>
      <c r="AI210" s="86">
        <f t="shared" ref="AI210:AI231" si="903">AG210/C210</f>
        <v>647.7583195945532</v>
      </c>
      <c r="AJ210" s="104">
        <f t="shared" ref="AJ210:AJ230" si="904">VLOOKUP($A210,program1516,21,FALSE)</f>
        <v>0</v>
      </c>
      <c r="AK210" s="104">
        <f t="shared" ref="AK210:AK230" si="905">VLOOKUP($A210,program1516,22,FALSE)</f>
        <v>0</v>
      </c>
      <c r="AL210" s="86">
        <f t="shared" ref="AL210:AL230" si="906">SUM(AJ210:AK210)</f>
        <v>0</v>
      </c>
      <c r="AM210" s="90">
        <f t="shared" ref="AM210:AM231" si="907">AL210/D210</f>
        <v>0</v>
      </c>
      <c r="AN210" s="91">
        <f t="shared" ref="AN210:AN231" si="908">AL210/C210</f>
        <v>0</v>
      </c>
      <c r="AO210" s="104">
        <f t="shared" ref="AO210:AO230" si="909">VLOOKUP($A210,program1516,23,FALSE)</f>
        <v>147274.33999999997</v>
      </c>
      <c r="AP210" s="104">
        <f t="shared" ref="AP210:AP230" si="910">VLOOKUP($A210,program1516,24,FALSE)</f>
        <v>21071.34</v>
      </c>
      <c r="AQ210" s="104">
        <f t="shared" ref="AQ210:AQ230" si="911">VLOOKUP($A210,program1516,25,FALSE)</f>
        <v>0</v>
      </c>
      <c r="AR210" s="104">
        <f t="shared" ref="AR210:AR230" si="912">VLOOKUP($A210,program1516,26,FALSE)</f>
        <v>0</v>
      </c>
      <c r="AS210" s="104">
        <f t="shared" ref="AS210:AS230" si="913">VLOOKUP($A210,program1516,27,FALSE)</f>
        <v>94052.77</v>
      </c>
      <c r="AT210" s="104">
        <f t="shared" ref="AT210:AT230" si="914">VLOOKUP($A210,program1516,28,FALSE)</f>
        <v>114343.99</v>
      </c>
      <c r="AU210" s="104">
        <f t="shared" ref="AU210:AU230" si="915">VLOOKUP($A210,program1516,29,FALSE)</f>
        <v>14542.15</v>
      </c>
      <c r="AV210" s="104">
        <f t="shared" ref="AV210:AV230" si="916">VLOOKUP($A210,program1516,30,FALSE)</f>
        <v>0</v>
      </c>
      <c r="AW210" s="104">
        <f t="shared" ref="AW210:AW230" si="917">VLOOKUP($A210,program1516,31,FALSE)</f>
        <v>0</v>
      </c>
      <c r="AX210" s="104">
        <f t="shared" ref="AX210:AX230" si="918">VLOOKUP($A210,program1516,32,FALSE)</f>
        <v>0</v>
      </c>
      <c r="AY210" s="104">
        <f t="shared" ref="AY210:AY230" si="919">VLOOKUP($A210,program1516,33,FALSE)</f>
        <v>0</v>
      </c>
      <c r="AZ210" s="104">
        <f t="shared" ref="AZ210:AZ230" si="920">VLOOKUP($A210,program1516,34,FALSE)</f>
        <v>0</v>
      </c>
      <c r="BA210" s="104">
        <f t="shared" ref="BA210:BA230" si="921">VLOOKUP($A210,program1516,35,FALSE)</f>
        <v>39277.14</v>
      </c>
      <c r="BB210" s="104">
        <f t="shared" ref="BB210:BB230" si="922">VLOOKUP($A210,program1516,36,FALSE)</f>
        <v>0</v>
      </c>
      <c r="BC210" s="104">
        <f t="shared" ref="BC210:BC230" si="923">VLOOKUP($A210,program1516,37,FALSE)</f>
        <v>0</v>
      </c>
      <c r="BD210" s="104">
        <f t="shared" ref="BD210:BD230" si="924">VLOOKUP($A210,program1516,38,FALSE)</f>
        <v>0</v>
      </c>
      <c r="BE210" s="86">
        <f t="shared" ref="BE210:BE230" si="925">SUM(AO210:BD210)</f>
        <v>430561.73</v>
      </c>
      <c r="BF210" s="90">
        <f t="shared" ref="BF210:BF231" si="926">BE210/D210</f>
        <v>5.8545294328764631E-2</v>
      </c>
      <c r="BG210" s="85">
        <f t="shared" ref="BG210:BG231" si="927">BE210/C210</f>
        <v>657.26587592355111</v>
      </c>
      <c r="BH210" s="104">
        <f t="shared" ref="BH210:BH230" si="928">VLOOKUP($A210,program1516,39,FALSE)</f>
        <v>0</v>
      </c>
      <c r="BI210" s="104">
        <f t="shared" ref="BI210:BI230" si="929">VLOOKUP($A210,program1516,40,FALSE)</f>
        <v>0</v>
      </c>
      <c r="BJ210" s="104">
        <f t="shared" ref="BJ210:BJ230" si="930">VLOOKUP($A210,program1516,41,FALSE)</f>
        <v>0</v>
      </c>
      <c r="BK210" s="104">
        <f t="shared" ref="BK210:BK230" si="931">VLOOKUP($A210,program1516,42,FALSE)</f>
        <v>0</v>
      </c>
      <c r="BL210" s="104">
        <f t="shared" ref="BL210:BL230" si="932">VLOOKUP($A210,program1516,43,FALSE)</f>
        <v>0</v>
      </c>
      <c r="BM210" s="104">
        <f t="shared" ref="BM210:BM230" si="933">VLOOKUP($A210,program1516,44,FALSE)</f>
        <v>0</v>
      </c>
      <c r="BN210" s="104">
        <f t="shared" ref="BN210:BN230" si="934">VLOOKUP($A210,program1516,45,FALSE)</f>
        <v>0</v>
      </c>
      <c r="BO210" s="87">
        <f t="shared" ref="BO210:BO230" si="935">SUM(BH210:BN210)</f>
        <v>0</v>
      </c>
      <c r="BP210" s="90">
        <f t="shared" ref="BP210:BP231" si="936">BO210/D210</f>
        <v>0</v>
      </c>
      <c r="BQ210" s="85">
        <f t="shared" ref="BQ210:BQ231" si="937">BO210/C210</f>
        <v>0</v>
      </c>
      <c r="BR210" s="104">
        <f t="shared" ref="BR210:BR230" si="938">VLOOKUP($A210,program1516,46,FALSE)</f>
        <v>0</v>
      </c>
      <c r="BS210" s="104">
        <f t="shared" ref="BS210:BS230" si="939">VLOOKUP($A210,program1516,47,FALSE)</f>
        <v>0</v>
      </c>
      <c r="BT210" s="104">
        <f t="shared" ref="BT210:BT230" si="940">VLOOKUP($A210,program1516,48,FALSE)</f>
        <v>0</v>
      </c>
      <c r="BU210" s="104">
        <f t="shared" ref="BU210:BU230" si="941">VLOOKUP($A210,program1516,49,FALSE)</f>
        <v>0</v>
      </c>
      <c r="BV210" s="87">
        <f t="shared" ref="BV210:BV230" si="942">SUM(BR210:BU210)</f>
        <v>0</v>
      </c>
      <c r="BW210" s="90">
        <f t="shared" ref="BW210:BW231" si="943">BV210/D210</f>
        <v>0</v>
      </c>
      <c r="BX210" s="85">
        <f t="shared" ref="BX210:BX231" si="944">BV210/C210</f>
        <v>0</v>
      </c>
      <c r="BY210" s="104">
        <v>1648062.3599999999</v>
      </c>
      <c r="BZ210" s="90">
        <v>0.22409398981734499</v>
      </c>
      <c r="CA210" s="85">
        <v>2515.8184649203145</v>
      </c>
      <c r="CB210" s="104">
        <v>260364.06999999998</v>
      </c>
      <c r="CC210" s="90">
        <f t="shared" ref="CC210:CC231" si="945">CB210/D210</f>
        <v>3.5402800687337158E-2</v>
      </c>
      <c r="CD210" s="85">
        <f t="shared" ref="CD210:CD231" si="946">CB210/C210</f>
        <v>397.45385296452326</v>
      </c>
      <c r="CE210" s="106">
        <f t="shared" ref="CE210:CE230" si="947">VLOOKUP($A210,program1516,52,FALSE)</f>
        <v>300075.27999999997</v>
      </c>
      <c r="CF210" s="107">
        <f t="shared" ref="CF210:CF231" si="948">CE210/D210</f>
        <v>4.0802501393671142E-2</v>
      </c>
      <c r="CG210" s="108">
        <f t="shared" ref="CG210:CG231" si="949">CE210/C210</f>
        <v>458.07425047322448</v>
      </c>
    </row>
    <row r="211" spans="1:85" x14ac:dyDescent="0.2">
      <c r="A211" s="56" t="s">
        <v>400</v>
      </c>
      <c r="B211" s="101" t="s">
        <v>401</v>
      </c>
      <c r="C211" s="102">
        <f t="shared" si="873"/>
        <v>670.18</v>
      </c>
      <c r="D211" s="102">
        <f t="shared" si="874"/>
        <v>8161074.1500000004</v>
      </c>
      <c r="E211" s="103">
        <f t="shared" si="875"/>
        <v>3985350.4299999992</v>
      </c>
      <c r="F211" s="103">
        <f t="shared" si="876"/>
        <v>153602.82</v>
      </c>
      <c r="G211" s="103">
        <f t="shared" si="877"/>
        <v>31198.45</v>
      </c>
      <c r="H211" s="103">
        <f t="shared" ref="H211:H230" si="950">SUM(E211:G211)</f>
        <v>4170151.6999999993</v>
      </c>
      <c r="I211" s="90">
        <f t="shared" si="878"/>
        <v>0.51098073897539564</v>
      </c>
      <c r="J211" s="85">
        <f t="shared" si="879"/>
        <v>6222.4353158852837</v>
      </c>
      <c r="K211" s="103">
        <f t="shared" si="880"/>
        <v>0</v>
      </c>
      <c r="L211" s="103">
        <f t="shared" si="881"/>
        <v>0</v>
      </c>
      <c r="M211" s="103">
        <f t="shared" si="882"/>
        <v>0</v>
      </c>
      <c r="N211" s="103">
        <f t="shared" si="883"/>
        <v>0</v>
      </c>
      <c r="O211" s="103">
        <f t="shared" si="884"/>
        <v>0</v>
      </c>
      <c r="P211" s="103">
        <f t="shared" si="885"/>
        <v>0</v>
      </c>
      <c r="Q211" s="103"/>
      <c r="R211" s="88">
        <f t="shared" si="886"/>
        <v>0</v>
      </c>
      <c r="S211" s="89">
        <f t="shared" si="887"/>
        <v>0</v>
      </c>
      <c r="T211" s="104">
        <f t="shared" si="888"/>
        <v>878952.95</v>
      </c>
      <c r="U211" s="104">
        <f t="shared" si="889"/>
        <v>24000.3</v>
      </c>
      <c r="V211" s="104">
        <f t="shared" si="890"/>
        <v>159019</v>
      </c>
      <c r="W211" s="103">
        <f t="shared" si="891"/>
        <v>0</v>
      </c>
      <c r="X211" s="103">
        <f t="shared" si="892"/>
        <v>0</v>
      </c>
      <c r="Y211" s="103">
        <f t="shared" si="893"/>
        <v>0</v>
      </c>
      <c r="Z211" s="105">
        <f t="shared" si="894"/>
        <v>1061972.25</v>
      </c>
      <c r="AA211" s="90">
        <f t="shared" si="895"/>
        <v>0.13012652874866967</v>
      </c>
      <c r="AB211" s="85">
        <f t="shared" si="896"/>
        <v>1584.6074935092065</v>
      </c>
      <c r="AC211" s="104">
        <f t="shared" si="897"/>
        <v>258996.32</v>
      </c>
      <c r="AD211" s="104">
        <f t="shared" si="898"/>
        <v>24207.899999999998</v>
      </c>
      <c r="AE211" s="104">
        <f t="shared" si="899"/>
        <v>6904.49</v>
      </c>
      <c r="AF211" s="104">
        <f t="shared" si="900"/>
        <v>0</v>
      </c>
      <c r="AG211" s="86">
        <f t="shared" si="901"/>
        <v>290108.71000000002</v>
      </c>
      <c r="AH211" s="90">
        <f t="shared" si="902"/>
        <v>3.5547858611234405E-2</v>
      </c>
      <c r="AI211" s="86">
        <f t="shared" si="903"/>
        <v>432.88177802978311</v>
      </c>
      <c r="AJ211" s="104">
        <f t="shared" si="904"/>
        <v>0</v>
      </c>
      <c r="AK211" s="104">
        <f t="shared" si="905"/>
        <v>0</v>
      </c>
      <c r="AL211" s="86">
        <f t="shared" si="906"/>
        <v>0</v>
      </c>
      <c r="AM211" s="90">
        <f t="shared" si="907"/>
        <v>0</v>
      </c>
      <c r="AN211" s="91">
        <f t="shared" si="908"/>
        <v>0</v>
      </c>
      <c r="AO211" s="104">
        <f t="shared" si="909"/>
        <v>243842.78999999998</v>
      </c>
      <c r="AP211" s="104">
        <f t="shared" si="910"/>
        <v>39177.21</v>
      </c>
      <c r="AQ211" s="104">
        <f t="shared" si="911"/>
        <v>44005.5</v>
      </c>
      <c r="AR211" s="104">
        <f t="shared" si="912"/>
        <v>0</v>
      </c>
      <c r="AS211" s="104">
        <f t="shared" si="913"/>
        <v>141458.76999999996</v>
      </c>
      <c r="AT211" s="104">
        <f t="shared" si="914"/>
        <v>0</v>
      </c>
      <c r="AU211" s="104">
        <f t="shared" si="915"/>
        <v>0</v>
      </c>
      <c r="AV211" s="104">
        <f t="shared" si="916"/>
        <v>0</v>
      </c>
      <c r="AW211" s="104">
        <f t="shared" si="917"/>
        <v>0</v>
      </c>
      <c r="AX211" s="104">
        <f t="shared" si="918"/>
        <v>0</v>
      </c>
      <c r="AY211" s="104">
        <f t="shared" si="919"/>
        <v>0</v>
      </c>
      <c r="AZ211" s="104">
        <f t="shared" si="920"/>
        <v>12402.34</v>
      </c>
      <c r="BA211" s="104">
        <f t="shared" si="921"/>
        <v>68476.930000000008</v>
      </c>
      <c r="BB211" s="104">
        <f t="shared" si="922"/>
        <v>0</v>
      </c>
      <c r="BC211" s="104">
        <f t="shared" si="923"/>
        <v>0</v>
      </c>
      <c r="BD211" s="104">
        <f t="shared" si="924"/>
        <v>0</v>
      </c>
      <c r="BE211" s="86">
        <f t="shared" si="925"/>
        <v>549363.54</v>
      </c>
      <c r="BF211" s="90">
        <f t="shared" si="926"/>
        <v>6.7315102142528629E-2</v>
      </c>
      <c r="BG211" s="85">
        <f t="shared" si="927"/>
        <v>819.72535736667771</v>
      </c>
      <c r="BH211" s="104">
        <f t="shared" si="928"/>
        <v>0</v>
      </c>
      <c r="BI211" s="104">
        <f t="shared" si="929"/>
        <v>0</v>
      </c>
      <c r="BJ211" s="104">
        <f t="shared" si="930"/>
        <v>6859.44</v>
      </c>
      <c r="BK211" s="104">
        <f t="shared" si="931"/>
        <v>0</v>
      </c>
      <c r="BL211" s="104">
        <f t="shared" si="932"/>
        <v>0</v>
      </c>
      <c r="BM211" s="104">
        <f t="shared" si="933"/>
        <v>0</v>
      </c>
      <c r="BN211" s="104">
        <f t="shared" si="934"/>
        <v>0</v>
      </c>
      <c r="BO211" s="87">
        <f t="shared" si="935"/>
        <v>6859.44</v>
      </c>
      <c r="BP211" s="90">
        <f t="shared" si="936"/>
        <v>8.405070060538537E-4</v>
      </c>
      <c r="BQ211" s="85">
        <f t="shared" si="937"/>
        <v>10.23522038855233</v>
      </c>
      <c r="BR211" s="104">
        <f t="shared" si="938"/>
        <v>0</v>
      </c>
      <c r="BS211" s="104">
        <f t="shared" si="939"/>
        <v>0</v>
      </c>
      <c r="BT211" s="104">
        <f t="shared" si="940"/>
        <v>0</v>
      </c>
      <c r="BU211" s="104">
        <f t="shared" si="941"/>
        <v>0</v>
      </c>
      <c r="BV211" s="87">
        <f t="shared" si="942"/>
        <v>0</v>
      </c>
      <c r="BW211" s="90">
        <f t="shared" si="943"/>
        <v>0</v>
      </c>
      <c r="BX211" s="85">
        <f t="shared" si="944"/>
        <v>0</v>
      </c>
      <c r="BY211" s="104">
        <v>1354656.68</v>
      </c>
      <c r="BZ211" s="90">
        <v>0.16598999777498649</v>
      </c>
      <c r="CA211" s="85">
        <v>2021.3325972126893</v>
      </c>
      <c r="CB211" s="104">
        <v>381914.31</v>
      </c>
      <c r="CC211" s="90">
        <f t="shared" si="945"/>
        <v>4.6797064085001602E-2</v>
      </c>
      <c r="CD211" s="85">
        <f t="shared" si="946"/>
        <v>569.86825927362804</v>
      </c>
      <c r="CE211" s="106">
        <f t="shared" si="947"/>
        <v>346047.51999999996</v>
      </c>
      <c r="CF211" s="107">
        <f t="shared" si="948"/>
        <v>4.2402202656129519E-2</v>
      </c>
      <c r="CG211" s="108">
        <f t="shared" si="949"/>
        <v>516.35011489450596</v>
      </c>
    </row>
    <row r="212" spans="1:85" x14ac:dyDescent="0.2">
      <c r="A212" s="56" t="s">
        <v>402</v>
      </c>
      <c r="B212" s="101" t="s">
        <v>403</v>
      </c>
      <c r="C212" s="102">
        <f t="shared" si="873"/>
        <v>710.32</v>
      </c>
      <c r="D212" s="102">
        <f t="shared" si="874"/>
        <v>9447337.7300000004</v>
      </c>
      <c r="E212" s="103">
        <f t="shared" si="875"/>
        <v>2688583.4699999993</v>
      </c>
      <c r="F212" s="103">
        <f t="shared" si="876"/>
        <v>2600339.89</v>
      </c>
      <c r="G212" s="103">
        <f t="shared" si="877"/>
        <v>0</v>
      </c>
      <c r="H212" s="103">
        <f t="shared" si="950"/>
        <v>5288923.3599999994</v>
      </c>
      <c r="I212" s="90">
        <f t="shared" si="878"/>
        <v>0.55983214648980262</v>
      </c>
      <c r="J212" s="85">
        <f t="shared" si="879"/>
        <v>7445.8319630589012</v>
      </c>
      <c r="K212" s="103">
        <f t="shared" si="880"/>
        <v>0</v>
      </c>
      <c r="L212" s="103">
        <f t="shared" si="881"/>
        <v>0</v>
      </c>
      <c r="M212" s="103">
        <f t="shared" si="882"/>
        <v>0</v>
      </c>
      <c r="N212" s="103">
        <f t="shared" si="883"/>
        <v>0</v>
      </c>
      <c r="O212" s="103">
        <f t="shared" si="884"/>
        <v>0</v>
      </c>
      <c r="P212" s="103">
        <f t="shared" si="885"/>
        <v>0</v>
      </c>
      <c r="Q212" s="103"/>
      <c r="R212" s="88">
        <f t="shared" si="886"/>
        <v>0</v>
      </c>
      <c r="S212" s="89">
        <f t="shared" si="887"/>
        <v>0</v>
      </c>
      <c r="T212" s="104">
        <f t="shared" si="888"/>
        <v>724579.09999999974</v>
      </c>
      <c r="U212" s="104">
        <f t="shared" si="889"/>
        <v>3321.1400000000003</v>
      </c>
      <c r="V212" s="104">
        <f t="shared" si="890"/>
        <v>95547.35</v>
      </c>
      <c r="W212" s="103">
        <f t="shared" si="891"/>
        <v>0</v>
      </c>
      <c r="X212" s="103">
        <f t="shared" si="892"/>
        <v>0</v>
      </c>
      <c r="Y212" s="103">
        <f t="shared" si="893"/>
        <v>0</v>
      </c>
      <c r="Z212" s="105">
        <f t="shared" si="894"/>
        <v>823447.58999999973</v>
      </c>
      <c r="AA212" s="90">
        <f t="shared" si="895"/>
        <v>8.7161866499717022E-2</v>
      </c>
      <c r="AB212" s="85">
        <f t="shared" si="896"/>
        <v>1159.2628533618647</v>
      </c>
      <c r="AC212" s="104">
        <f t="shared" si="897"/>
        <v>0</v>
      </c>
      <c r="AD212" s="104">
        <f t="shared" si="898"/>
        <v>0</v>
      </c>
      <c r="AE212" s="104">
        <f t="shared" si="899"/>
        <v>0</v>
      </c>
      <c r="AF212" s="104">
        <f t="shared" si="900"/>
        <v>0</v>
      </c>
      <c r="AG212" s="86">
        <f t="shared" si="901"/>
        <v>0</v>
      </c>
      <c r="AH212" s="90">
        <f t="shared" si="902"/>
        <v>0</v>
      </c>
      <c r="AI212" s="86">
        <f t="shared" si="903"/>
        <v>0</v>
      </c>
      <c r="AJ212" s="104">
        <f t="shared" si="904"/>
        <v>0</v>
      </c>
      <c r="AK212" s="104">
        <f t="shared" si="905"/>
        <v>0</v>
      </c>
      <c r="AL212" s="86">
        <f t="shared" si="906"/>
        <v>0</v>
      </c>
      <c r="AM212" s="90">
        <f t="shared" si="907"/>
        <v>0</v>
      </c>
      <c r="AN212" s="91">
        <f t="shared" si="908"/>
        <v>0</v>
      </c>
      <c r="AO212" s="104">
        <f t="shared" si="909"/>
        <v>100662.24999999999</v>
      </c>
      <c r="AP212" s="104">
        <f t="shared" si="910"/>
        <v>35054.93</v>
      </c>
      <c r="AQ212" s="104">
        <f t="shared" si="911"/>
        <v>0</v>
      </c>
      <c r="AR212" s="104">
        <f t="shared" si="912"/>
        <v>0</v>
      </c>
      <c r="AS212" s="104">
        <f t="shared" si="913"/>
        <v>74607.089999999982</v>
      </c>
      <c r="AT212" s="104">
        <f t="shared" si="914"/>
        <v>0</v>
      </c>
      <c r="AU212" s="104">
        <f t="shared" si="915"/>
        <v>0</v>
      </c>
      <c r="AV212" s="104">
        <f t="shared" si="916"/>
        <v>14239.939999999999</v>
      </c>
      <c r="AW212" s="104">
        <f t="shared" si="917"/>
        <v>0</v>
      </c>
      <c r="AX212" s="104">
        <f t="shared" si="918"/>
        <v>0</v>
      </c>
      <c r="AY212" s="104">
        <f t="shared" si="919"/>
        <v>0</v>
      </c>
      <c r="AZ212" s="104">
        <f t="shared" si="920"/>
        <v>0</v>
      </c>
      <c r="BA212" s="104">
        <f t="shared" si="921"/>
        <v>0</v>
      </c>
      <c r="BB212" s="104">
        <f t="shared" si="922"/>
        <v>0</v>
      </c>
      <c r="BC212" s="104">
        <f t="shared" si="923"/>
        <v>0</v>
      </c>
      <c r="BD212" s="104">
        <f t="shared" si="924"/>
        <v>0</v>
      </c>
      <c r="BE212" s="86">
        <f t="shared" si="925"/>
        <v>224564.20999999996</v>
      </c>
      <c r="BF212" s="90">
        <f t="shared" si="926"/>
        <v>2.377010501984033E-2</v>
      </c>
      <c r="BG212" s="85">
        <f t="shared" si="927"/>
        <v>316.1451317715958</v>
      </c>
      <c r="BH212" s="104">
        <f t="shared" si="928"/>
        <v>0</v>
      </c>
      <c r="BI212" s="104">
        <f t="shared" si="929"/>
        <v>0</v>
      </c>
      <c r="BJ212" s="104">
        <f t="shared" si="930"/>
        <v>1852.96</v>
      </c>
      <c r="BK212" s="104">
        <f t="shared" si="931"/>
        <v>0</v>
      </c>
      <c r="BL212" s="104">
        <f t="shared" si="932"/>
        <v>0</v>
      </c>
      <c r="BM212" s="104">
        <f t="shared" si="933"/>
        <v>0</v>
      </c>
      <c r="BN212" s="104">
        <f t="shared" si="934"/>
        <v>0</v>
      </c>
      <c r="BO212" s="87">
        <f t="shared" si="935"/>
        <v>1852.96</v>
      </c>
      <c r="BP212" s="90">
        <f t="shared" si="936"/>
        <v>1.9613567895598034E-4</v>
      </c>
      <c r="BQ212" s="85">
        <f t="shared" si="937"/>
        <v>2.608627097646131</v>
      </c>
      <c r="BR212" s="104">
        <f t="shared" si="938"/>
        <v>0</v>
      </c>
      <c r="BS212" s="104">
        <f t="shared" si="939"/>
        <v>0</v>
      </c>
      <c r="BT212" s="104">
        <f t="shared" si="940"/>
        <v>335561.64</v>
      </c>
      <c r="BU212" s="104">
        <f t="shared" si="941"/>
        <v>228675.56</v>
      </c>
      <c r="BV212" s="87">
        <f t="shared" si="942"/>
        <v>564237.19999999995</v>
      </c>
      <c r="BW212" s="90">
        <f t="shared" si="943"/>
        <v>5.9724465889291325E-2</v>
      </c>
      <c r="BX212" s="85">
        <f t="shared" si="944"/>
        <v>794.34226827345412</v>
      </c>
      <c r="BY212" s="104">
        <v>1729298.0999999999</v>
      </c>
      <c r="BZ212" s="90">
        <v>0.18304607598695424</v>
      </c>
      <c r="CA212" s="85">
        <v>2434.5338720576638</v>
      </c>
      <c r="CB212" s="104">
        <v>179480.96000000002</v>
      </c>
      <c r="CC212" s="90">
        <f t="shared" si="945"/>
        <v>1.8998046341675564E-2</v>
      </c>
      <c r="CD212" s="85">
        <f t="shared" si="946"/>
        <v>252.67620227503099</v>
      </c>
      <c r="CE212" s="106">
        <f t="shared" si="947"/>
        <v>635533.35</v>
      </c>
      <c r="CF212" s="107">
        <f t="shared" si="948"/>
        <v>6.7271158093762773E-2</v>
      </c>
      <c r="CG212" s="108">
        <f t="shared" si="949"/>
        <v>894.71414292150007</v>
      </c>
    </row>
    <row r="213" spans="1:85" x14ac:dyDescent="0.2">
      <c r="A213" s="56" t="s">
        <v>404</v>
      </c>
      <c r="B213" s="101" t="s">
        <v>405</v>
      </c>
      <c r="C213" s="102">
        <f t="shared" si="873"/>
        <v>618.39</v>
      </c>
      <c r="D213" s="102">
        <f t="shared" si="874"/>
        <v>7678610.6399999997</v>
      </c>
      <c r="E213" s="103">
        <f t="shared" si="875"/>
        <v>3664755.2999999993</v>
      </c>
      <c r="F213" s="103">
        <f t="shared" si="876"/>
        <v>386549.51</v>
      </c>
      <c r="G213" s="103">
        <f t="shared" si="877"/>
        <v>4106.97</v>
      </c>
      <c r="H213" s="103">
        <f t="shared" si="950"/>
        <v>4055411.78</v>
      </c>
      <c r="I213" s="90">
        <f t="shared" si="878"/>
        <v>0.52814395339623577</v>
      </c>
      <c r="J213" s="85">
        <f t="shared" si="879"/>
        <v>6558.0164297611536</v>
      </c>
      <c r="K213" s="103">
        <f t="shared" si="880"/>
        <v>0</v>
      </c>
      <c r="L213" s="103">
        <f t="shared" si="881"/>
        <v>0</v>
      </c>
      <c r="M213" s="103">
        <f t="shared" si="882"/>
        <v>0</v>
      </c>
      <c r="N213" s="103">
        <f t="shared" si="883"/>
        <v>0</v>
      </c>
      <c r="O213" s="103">
        <f t="shared" si="884"/>
        <v>0</v>
      </c>
      <c r="P213" s="103">
        <f t="shared" si="885"/>
        <v>0</v>
      </c>
      <c r="Q213" s="103"/>
      <c r="R213" s="88">
        <f t="shared" si="886"/>
        <v>0</v>
      </c>
      <c r="S213" s="89">
        <f t="shared" si="887"/>
        <v>0</v>
      </c>
      <c r="T213" s="104">
        <f t="shared" si="888"/>
        <v>551799.49000000011</v>
      </c>
      <c r="U213" s="104">
        <f t="shared" si="889"/>
        <v>0</v>
      </c>
      <c r="V213" s="104">
        <f t="shared" si="890"/>
        <v>142756.34</v>
      </c>
      <c r="W213" s="103">
        <f t="shared" si="891"/>
        <v>0</v>
      </c>
      <c r="X213" s="103">
        <f t="shared" si="892"/>
        <v>0</v>
      </c>
      <c r="Y213" s="103">
        <f t="shared" si="893"/>
        <v>0</v>
      </c>
      <c r="Z213" s="105">
        <f t="shared" si="894"/>
        <v>694555.83000000007</v>
      </c>
      <c r="AA213" s="90">
        <f t="shared" si="895"/>
        <v>9.0453320602280216E-2</v>
      </c>
      <c r="AB213" s="85">
        <f t="shared" si="896"/>
        <v>1123.167952263135</v>
      </c>
      <c r="AC213" s="104">
        <f t="shared" si="897"/>
        <v>332115.59999999998</v>
      </c>
      <c r="AD213" s="104">
        <f t="shared" si="898"/>
        <v>0</v>
      </c>
      <c r="AE213" s="104">
        <f t="shared" si="899"/>
        <v>5469.99</v>
      </c>
      <c r="AF213" s="104">
        <f t="shared" si="900"/>
        <v>0</v>
      </c>
      <c r="AG213" s="86">
        <f t="shared" si="901"/>
        <v>337585.58999999997</v>
      </c>
      <c r="AH213" s="90">
        <f t="shared" si="902"/>
        <v>4.3964410467881201E-2</v>
      </c>
      <c r="AI213" s="86">
        <f t="shared" si="903"/>
        <v>545.91049337796528</v>
      </c>
      <c r="AJ213" s="104">
        <f t="shared" si="904"/>
        <v>0</v>
      </c>
      <c r="AK213" s="104">
        <f t="shared" si="905"/>
        <v>0</v>
      </c>
      <c r="AL213" s="86">
        <f t="shared" si="906"/>
        <v>0</v>
      </c>
      <c r="AM213" s="90">
        <f t="shared" si="907"/>
        <v>0</v>
      </c>
      <c r="AN213" s="91">
        <f t="shared" si="908"/>
        <v>0</v>
      </c>
      <c r="AO213" s="104">
        <f t="shared" si="909"/>
        <v>187440.93</v>
      </c>
      <c r="AP213" s="104">
        <f t="shared" si="910"/>
        <v>38853.39</v>
      </c>
      <c r="AQ213" s="104">
        <f t="shared" si="911"/>
        <v>0</v>
      </c>
      <c r="AR213" s="104">
        <f t="shared" si="912"/>
        <v>0</v>
      </c>
      <c r="AS213" s="104">
        <f t="shared" si="913"/>
        <v>187441.37</v>
      </c>
      <c r="AT213" s="104">
        <f t="shared" si="914"/>
        <v>0</v>
      </c>
      <c r="AU213" s="104">
        <f t="shared" si="915"/>
        <v>0</v>
      </c>
      <c r="AV213" s="104">
        <f t="shared" si="916"/>
        <v>259890.12</v>
      </c>
      <c r="AW213" s="104">
        <f t="shared" si="917"/>
        <v>0</v>
      </c>
      <c r="AX213" s="104">
        <f t="shared" si="918"/>
        <v>0</v>
      </c>
      <c r="AY213" s="104">
        <f t="shared" si="919"/>
        <v>0</v>
      </c>
      <c r="AZ213" s="104">
        <f t="shared" si="920"/>
        <v>6078.23</v>
      </c>
      <c r="BA213" s="104">
        <f t="shared" si="921"/>
        <v>68335.77</v>
      </c>
      <c r="BB213" s="104">
        <f t="shared" si="922"/>
        <v>0</v>
      </c>
      <c r="BC213" s="104">
        <f t="shared" si="923"/>
        <v>0</v>
      </c>
      <c r="BD213" s="104">
        <f t="shared" si="924"/>
        <v>0</v>
      </c>
      <c r="BE213" s="86">
        <f t="shared" si="925"/>
        <v>748039.81</v>
      </c>
      <c r="BF213" s="90">
        <f t="shared" si="926"/>
        <v>9.7418640568028611E-2</v>
      </c>
      <c r="BG213" s="85">
        <f t="shared" si="927"/>
        <v>1209.6570287359111</v>
      </c>
      <c r="BH213" s="104">
        <f t="shared" si="928"/>
        <v>0</v>
      </c>
      <c r="BI213" s="104">
        <f t="shared" si="929"/>
        <v>0</v>
      </c>
      <c r="BJ213" s="104">
        <f t="shared" si="930"/>
        <v>5043.5300000000007</v>
      </c>
      <c r="BK213" s="104">
        <f t="shared" si="931"/>
        <v>0</v>
      </c>
      <c r="BL213" s="104">
        <f t="shared" si="932"/>
        <v>0</v>
      </c>
      <c r="BM213" s="104">
        <f t="shared" si="933"/>
        <v>0</v>
      </c>
      <c r="BN213" s="104">
        <f t="shared" si="934"/>
        <v>104139.84</v>
      </c>
      <c r="BO213" s="87">
        <f t="shared" si="935"/>
        <v>109183.37</v>
      </c>
      <c r="BP213" s="90">
        <f t="shared" si="936"/>
        <v>1.4219156969782232E-2</v>
      </c>
      <c r="BQ213" s="85">
        <f t="shared" si="937"/>
        <v>176.56069794142854</v>
      </c>
      <c r="BR213" s="104">
        <f t="shared" si="938"/>
        <v>0</v>
      </c>
      <c r="BS213" s="104">
        <f t="shared" si="939"/>
        <v>0</v>
      </c>
      <c r="BT213" s="104">
        <f t="shared" si="940"/>
        <v>0</v>
      </c>
      <c r="BU213" s="104">
        <f t="shared" si="941"/>
        <v>0</v>
      </c>
      <c r="BV213" s="87">
        <f t="shared" si="942"/>
        <v>0</v>
      </c>
      <c r="BW213" s="90">
        <f t="shared" si="943"/>
        <v>0</v>
      </c>
      <c r="BX213" s="85">
        <f t="shared" si="944"/>
        <v>0</v>
      </c>
      <c r="BY213" s="104">
        <v>1107345.5799999996</v>
      </c>
      <c r="BZ213" s="90">
        <v>0.1442117111957118</v>
      </c>
      <c r="CA213" s="85">
        <v>1790.6912789663475</v>
      </c>
      <c r="CB213" s="104">
        <v>327635.52999999997</v>
      </c>
      <c r="CC213" s="90">
        <f t="shared" si="945"/>
        <v>4.2668595317655017E-2</v>
      </c>
      <c r="CD213" s="85">
        <f t="shared" si="946"/>
        <v>529.82022671776701</v>
      </c>
      <c r="CE213" s="106">
        <f t="shared" si="947"/>
        <v>298853.15000000002</v>
      </c>
      <c r="CF213" s="107">
        <f t="shared" si="948"/>
        <v>3.8920211482425165E-2</v>
      </c>
      <c r="CG213" s="108">
        <f t="shared" si="949"/>
        <v>483.27616876081441</v>
      </c>
    </row>
    <row r="214" spans="1:85" x14ac:dyDescent="0.2">
      <c r="A214" s="56" t="s">
        <v>406</v>
      </c>
      <c r="B214" s="101" t="s">
        <v>407</v>
      </c>
      <c r="C214" s="102">
        <f t="shared" si="873"/>
        <v>663.76</v>
      </c>
      <c r="D214" s="102">
        <f t="shared" si="874"/>
        <v>7107445.71</v>
      </c>
      <c r="E214" s="103">
        <f t="shared" si="875"/>
        <v>3700599.1099999994</v>
      </c>
      <c r="F214" s="103">
        <f t="shared" si="876"/>
        <v>0</v>
      </c>
      <c r="G214" s="103">
        <f t="shared" si="877"/>
        <v>0</v>
      </c>
      <c r="H214" s="103">
        <f t="shared" si="950"/>
        <v>3700599.1099999994</v>
      </c>
      <c r="I214" s="90">
        <f t="shared" si="878"/>
        <v>0.5206651251367771</v>
      </c>
      <c r="J214" s="85">
        <f t="shared" si="879"/>
        <v>5575.2065656261293</v>
      </c>
      <c r="K214" s="103">
        <f t="shared" si="880"/>
        <v>0</v>
      </c>
      <c r="L214" s="103">
        <f t="shared" si="881"/>
        <v>0</v>
      </c>
      <c r="M214" s="103">
        <f t="shared" si="882"/>
        <v>0</v>
      </c>
      <c r="N214" s="103">
        <f t="shared" si="883"/>
        <v>0</v>
      </c>
      <c r="O214" s="103">
        <f t="shared" si="884"/>
        <v>0</v>
      </c>
      <c r="P214" s="103">
        <f t="shared" si="885"/>
        <v>0</v>
      </c>
      <c r="Q214" s="103"/>
      <c r="R214" s="88">
        <f t="shared" si="886"/>
        <v>0</v>
      </c>
      <c r="S214" s="89">
        <f t="shared" si="887"/>
        <v>0</v>
      </c>
      <c r="T214" s="104">
        <f t="shared" si="888"/>
        <v>424916.81</v>
      </c>
      <c r="U214" s="104">
        <f t="shared" si="889"/>
        <v>51210.400000000001</v>
      </c>
      <c r="V214" s="104">
        <f t="shared" si="890"/>
        <v>161969.50999999998</v>
      </c>
      <c r="W214" s="103">
        <f t="shared" si="891"/>
        <v>0</v>
      </c>
      <c r="X214" s="103">
        <f t="shared" si="892"/>
        <v>0</v>
      </c>
      <c r="Y214" s="103">
        <f t="shared" si="893"/>
        <v>0</v>
      </c>
      <c r="Z214" s="105">
        <f t="shared" si="894"/>
        <v>638096.72</v>
      </c>
      <c r="AA214" s="90">
        <f t="shared" si="895"/>
        <v>8.9778627376951151E-2</v>
      </c>
      <c r="AB214" s="85">
        <f t="shared" si="896"/>
        <v>961.3365071712667</v>
      </c>
      <c r="AC214" s="104">
        <f t="shared" si="897"/>
        <v>0</v>
      </c>
      <c r="AD214" s="104">
        <f t="shared" si="898"/>
        <v>0</v>
      </c>
      <c r="AE214" s="104">
        <f t="shared" si="899"/>
        <v>0</v>
      </c>
      <c r="AF214" s="104">
        <f t="shared" si="900"/>
        <v>0</v>
      </c>
      <c r="AG214" s="86">
        <f t="shared" si="901"/>
        <v>0</v>
      </c>
      <c r="AH214" s="90">
        <f t="shared" si="902"/>
        <v>0</v>
      </c>
      <c r="AI214" s="86">
        <f t="shared" si="903"/>
        <v>0</v>
      </c>
      <c r="AJ214" s="104">
        <f t="shared" si="904"/>
        <v>0</v>
      </c>
      <c r="AK214" s="104">
        <f t="shared" si="905"/>
        <v>0</v>
      </c>
      <c r="AL214" s="86">
        <f t="shared" si="906"/>
        <v>0</v>
      </c>
      <c r="AM214" s="90">
        <f t="shared" si="907"/>
        <v>0</v>
      </c>
      <c r="AN214" s="91">
        <f t="shared" si="908"/>
        <v>0</v>
      </c>
      <c r="AO214" s="104">
        <f t="shared" si="909"/>
        <v>320379</v>
      </c>
      <c r="AP214" s="104">
        <f t="shared" si="910"/>
        <v>28323.78</v>
      </c>
      <c r="AQ214" s="104">
        <f t="shared" si="911"/>
        <v>20428.890000000003</v>
      </c>
      <c r="AR214" s="104">
        <f t="shared" si="912"/>
        <v>0</v>
      </c>
      <c r="AS214" s="104">
        <f t="shared" si="913"/>
        <v>206865.42</v>
      </c>
      <c r="AT214" s="104">
        <f t="shared" si="914"/>
        <v>0</v>
      </c>
      <c r="AU214" s="104">
        <f t="shared" si="915"/>
        <v>0</v>
      </c>
      <c r="AV214" s="104">
        <f t="shared" si="916"/>
        <v>27313.17</v>
      </c>
      <c r="AW214" s="104">
        <f t="shared" si="917"/>
        <v>0</v>
      </c>
      <c r="AX214" s="104">
        <f t="shared" si="918"/>
        <v>0</v>
      </c>
      <c r="AY214" s="104">
        <f t="shared" si="919"/>
        <v>0</v>
      </c>
      <c r="AZ214" s="104">
        <f t="shared" si="920"/>
        <v>3897.48</v>
      </c>
      <c r="BA214" s="104">
        <f t="shared" si="921"/>
        <v>133669.9</v>
      </c>
      <c r="BB214" s="104">
        <f t="shared" si="922"/>
        <v>140.85</v>
      </c>
      <c r="BC214" s="104">
        <f t="shared" si="923"/>
        <v>3436.69</v>
      </c>
      <c r="BD214" s="104">
        <f t="shared" si="924"/>
        <v>0</v>
      </c>
      <c r="BE214" s="86">
        <f t="shared" si="925"/>
        <v>744455.18</v>
      </c>
      <c r="BF214" s="90">
        <f t="shared" si="926"/>
        <v>0.10474299915545891</v>
      </c>
      <c r="BG214" s="85">
        <f t="shared" si="927"/>
        <v>1121.5728275280223</v>
      </c>
      <c r="BH214" s="104">
        <f t="shared" si="928"/>
        <v>0</v>
      </c>
      <c r="BI214" s="104">
        <f t="shared" si="929"/>
        <v>0</v>
      </c>
      <c r="BJ214" s="104">
        <f t="shared" si="930"/>
        <v>0</v>
      </c>
      <c r="BK214" s="104">
        <f t="shared" si="931"/>
        <v>0</v>
      </c>
      <c r="BL214" s="104">
        <f t="shared" si="932"/>
        <v>0</v>
      </c>
      <c r="BM214" s="104">
        <f t="shared" si="933"/>
        <v>0</v>
      </c>
      <c r="BN214" s="104">
        <f t="shared" si="934"/>
        <v>0</v>
      </c>
      <c r="BO214" s="87">
        <f t="shared" si="935"/>
        <v>0</v>
      </c>
      <c r="BP214" s="90">
        <f t="shared" si="936"/>
        <v>0</v>
      </c>
      <c r="BQ214" s="85">
        <f t="shared" si="937"/>
        <v>0</v>
      </c>
      <c r="BR214" s="104">
        <f t="shared" si="938"/>
        <v>0</v>
      </c>
      <c r="BS214" s="104">
        <f t="shared" si="939"/>
        <v>0</v>
      </c>
      <c r="BT214" s="104">
        <f t="shared" si="940"/>
        <v>44629.670000000006</v>
      </c>
      <c r="BU214" s="104">
        <f t="shared" si="941"/>
        <v>4934.57</v>
      </c>
      <c r="BV214" s="87">
        <f t="shared" si="942"/>
        <v>49564.240000000005</v>
      </c>
      <c r="BW214" s="90">
        <f t="shared" si="943"/>
        <v>6.9735657537650054E-3</v>
      </c>
      <c r="BX214" s="85">
        <f t="shared" si="944"/>
        <v>74.671929613113178</v>
      </c>
      <c r="BY214" s="104">
        <v>1379540.9000000004</v>
      </c>
      <c r="BZ214" s="90">
        <v>0.19409798629330655</v>
      </c>
      <c r="CA214" s="85">
        <v>2078.3730565264559</v>
      </c>
      <c r="CB214" s="104">
        <v>489459.26</v>
      </c>
      <c r="CC214" s="90">
        <f t="shared" si="945"/>
        <v>6.8865705060728491E-2</v>
      </c>
      <c r="CD214" s="85">
        <f t="shared" si="946"/>
        <v>737.40397131493319</v>
      </c>
      <c r="CE214" s="106">
        <f t="shared" si="947"/>
        <v>105730.3</v>
      </c>
      <c r="CF214" s="107">
        <f t="shared" si="948"/>
        <v>1.4875991223012804E-2</v>
      </c>
      <c r="CG214" s="108">
        <f t="shared" si="949"/>
        <v>159.28995420031336</v>
      </c>
    </row>
    <row r="215" spans="1:85" x14ac:dyDescent="0.2">
      <c r="A215" s="56" t="s">
        <v>408</v>
      </c>
      <c r="B215" s="101" t="s">
        <v>409</v>
      </c>
      <c r="C215" s="102">
        <f t="shared" si="873"/>
        <v>621.54999999999995</v>
      </c>
      <c r="D215" s="102">
        <f t="shared" si="874"/>
        <v>8501615.4600000009</v>
      </c>
      <c r="E215" s="103">
        <f t="shared" si="875"/>
        <v>4000827.62</v>
      </c>
      <c r="F215" s="103">
        <f t="shared" si="876"/>
        <v>0</v>
      </c>
      <c r="G215" s="103">
        <f t="shared" si="877"/>
        <v>10509.37</v>
      </c>
      <c r="H215" s="103">
        <f t="shared" si="950"/>
        <v>4011336.99</v>
      </c>
      <c r="I215" s="90">
        <f t="shared" si="878"/>
        <v>0.47183232514729617</v>
      </c>
      <c r="J215" s="85">
        <f t="shared" si="879"/>
        <v>6453.7639610650804</v>
      </c>
      <c r="K215" s="103">
        <f t="shared" si="880"/>
        <v>0</v>
      </c>
      <c r="L215" s="103">
        <f t="shared" si="881"/>
        <v>0</v>
      </c>
      <c r="M215" s="103">
        <f t="shared" si="882"/>
        <v>0</v>
      </c>
      <c r="N215" s="103">
        <f t="shared" si="883"/>
        <v>0</v>
      </c>
      <c r="O215" s="103">
        <f t="shared" si="884"/>
        <v>0</v>
      </c>
      <c r="P215" s="103">
        <f t="shared" si="885"/>
        <v>0</v>
      </c>
      <c r="Q215" s="103"/>
      <c r="R215" s="88">
        <f t="shared" si="886"/>
        <v>0</v>
      </c>
      <c r="S215" s="89">
        <f t="shared" si="887"/>
        <v>0</v>
      </c>
      <c r="T215" s="104">
        <f t="shared" si="888"/>
        <v>604519.17999999993</v>
      </c>
      <c r="U215" s="104">
        <f t="shared" si="889"/>
        <v>12627.409999999998</v>
      </c>
      <c r="V215" s="104">
        <f t="shared" si="890"/>
        <v>148152.41</v>
      </c>
      <c r="W215" s="103">
        <f t="shared" si="891"/>
        <v>0</v>
      </c>
      <c r="X215" s="103">
        <f t="shared" si="892"/>
        <v>0</v>
      </c>
      <c r="Y215" s="103">
        <f t="shared" si="893"/>
        <v>0</v>
      </c>
      <c r="Z215" s="105">
        <f t="shared" si="894"/>
        <v>765299</v>
      </c>
      <c r="AA215" s="90">
        <f t="shared" si="895"/>
        <v>9.0018068166070636E-2</v>
      </c>
      <c r="AB215" s="85">
        <f t="shared" si="896"/>
        <v>1231.2750382109243</v>
      </c>
      <c r="AC215" s="104">
        <f t="shared" si="897"/>
        <v>228005.94999999998</v>
      </c>
      <c r="AD215" s="104">
        <f t="shared" si="898"/>
        <v>30574.91</v>
      </c>
      <c r="AE215" s="104">
        <f t="shared" si="899"/>
        <v>3784.55</v>
      </c>
      <c r="AF215" s="104">
        <f t="shared" si="900"/>
        <v>0</v>
      </c>
      <c r="AG215" s="86">
        <f t="shared" si="901"/>
        <v>262365.40999999997</v>
      </c>
      <c r="AH215" s="90">
        <f t="shared" si="902"/>
        <v>3.0860653629233889E-2</v>
      </c>
      <c r="AI215" s="86">
        <f t="shared" si="903"/>
        <v>422.11472930576781</v>
      </c>
      <c r="AJ215" s="104">
        <f t="shared" si="904"/>
        <v>0</v>
      </c>
      <c r="AK215" s="104">
        <f t="shared" si="905"/>
        <v>0</v>
      </c>
      <c r="AL215" s="86">
        <f t="shared" si="906"/>
        <v>0</v>
      </c>
      <c r="AM215" s="90">
        <f t="shared" si="907"/>
        <v>0</v>
      </c>
      <c r="AN215" s="91">
        <f t="shared" si="908"/>
        <v>0</v>
      </c>
      <c r="AO215" s="104">
        <f t="shared" si="909"/>
        <v>253768.09999999998</v>
      </c>
      <c r="AP215" s="104">
        <f t="shared" si="910"/>
        <v>366335.18000000005</v>
      </c>
      <c r="AQ215" s="104">
        <f t="shared" si="911"/>
        <v>43823.469999999994</v>
      </c>
      <c r="AR215" s="104">
        <f t="shared" si="912"/>
        <v>0</v>
      </c>
      <c r="AS215" s="104">
        <f t="shared" si="913"/>
        <v>195572.71999999997</v>
      </c>
      <c r="AT215" s="104">
        <f t="shared" si="914"/>
        <v>0</v>
      </c>
      <c r="AU215" s="104">
        <f t="shared" si="915"/>
        <v>0</v>
      </c>
      <c r="AV215" s="104">
        <f t="shared" si="916"/>
        <v>162055.51999999999</v>
      </c>
      <c r="AW215" s="104">
        <f t="shared" si="917"/>
        <v>0</v>
      </c>
      <c r="AX215" s="104">
        <f t="shared" si="918"/>
        <v>0</v>
      </c>
      <c r="AY215" s="104">
        <f t="shared" si="919"/>
        <v>0</v>
      </c>
      <c r="AZ215" s="104">
        <f t="shared" si="920"/>
        <v>0</v>
      </c>
      <c r="BA215" s="104">
        <f t="shared" si="921"/>
        <v>55361.53</v>
      </c>
      <c r="BB215" s="104">
        <f t="shared" si="922"/>
        <v>0</v>
      </c>
      <c r="BC215" s="104">
        <f t="shared" si="923"/>
        <v>10976.5</v>
      </c>
      <c r="BD215" s="104">
        <f t="shared" si="924"/>
        <v>0</v>
      </c>
      <c r="BE215" s="86">
        <f t="shared" si="925"/>
        <v>1087893.02</v>
      </c>
      <c r="BF215" s="90">
        <f t="shared" si="926"/>
        <v>0.1279630942046866</v>
      </c>
      <c r="BG215" s="85">
        <f t="shared" si="927"/>
        <v>1750.290435202317</v>
      </c>
      <c r="BH215" s="104">
        <f t="shared" si="928"/>
        <v>0</v>
      </c>
      <c r="BI215" s="104">
        <f t="shared" si="929"/>
        <v>0</v>
      </c>
      <c r="BJ215" s="104">
        <f t="shared" si="930"/>
        <v>6172.25</v>
      </c>
      <c r="BK215" s="104">
        <f t="shared" si="931"/>
        <v>0</v>
      </c>
      <c r="BL215" s="104">
        <f t="shared" si="932"/>
        <v>0</v>
      </c>
      <c r="BM215" s="104">
        <f t="shared" si="933"/>
        <v>0</v>
      </c>
      <c r="BN215" s="104">
        <f t="shared" si="934"/>
        <v>5526.77</v>
      </c>
      <c r="BO215" s="87">
        <f t="shared" si="935"/>
        <v>11699.02</v>
      </c>
      <c r="BP215" s="90">
        <f t="shared" si="936"/>
        <v>1.3760937618319425E-3</v>
      </c>
      <c r="BQ215" s="85">
        <f t="shared" si="937"/>
        <v>18.822331268602689</v>
      </c>
      <c r="BR215" s="104">
        <f t="shared" si="938"/>
        <v>0</v>
      </c>
      <c r="BS215" s="104">
        <f t="shared" si="939"/>
        <v>0</v>
      </c>
      <c r="BT215" s="104">
        <f t="shared" si="940"/>
        <v>0</v>
      </c>
      <c r="BU215" s="104">
        <f t="shared" si="941"/>
        <v>0</v>
      </c>
      <c r="BV215" s="87">
        <f t="shared" si="942"/>
        <v>0</v>
      </c>
      <c r="BW215" s="90">
        <f t="shared" si="943"/>
        <v>0</v>
      </c>
      <c r="BX215" s="85">
        <f t="shared" si="944"/>
        <v>0</v>
      </c>
      <c r="BY215" s="104">
        <v>1575502.0699999998</v>
      </c>
      <c r="BZ215" s="90">
        <v>0.18531796426370004</v>
      </c>
      <c r="CA215" s="85">
        <v>2534.7953825114632</v>
      </c>
      <c r="CB215" s="104">
        <v>422483.85</v>
      </c>
      <c r="CC215" s="90">
        <f t="shared" si="945"/>
        <v>4.9694537701426449E-2</v>
      </c>
      <c r="CD215" s="85">
        <f t="shared" si="946"/>
        <v>679.72624889389431</v>
      </c>
      <c r="CE215" s="106">
        <f t="shared" si="947"/>
        <v>365036.1</v>
      </c>
      <c r="CF215" s="107">
        <f t="shared" si="948"/>
        <v>4.2937263125754216E-2</v>
      </c>
      <c r="CG215" s="108">
        <f t="shared" si="949"/>
        <v>587.29965409058002</v>
      </c>
    </row>
    <row r="216" spans="1:85" x14ac:dyDescent="0.2">
      <c r="A216" s="56" t="s">
        <v>410</v>
      </c>
      <c r="B216" s="101" t="s">
        <v>411</v>
      </c>
      <c r="C216" s="102">
        <f t="shared" si="873"/>
        <v>630.15</v>
      </c>
      <c r="D216" s="102">
        <f t="shared" si="874"/>
        <v>7853768.96</v>
      </c>
      <c r="E216" s="103">
        <f t="shared" si="875"/>
        <v>4605620.4200000009</v>
      </c>
      <c r="F216" s="103">
        <f t="shared" si="876"/>
        <v>0</v>
      </c>
      <c r="G216" s="103">
        <f t="shared" si="877"/>
        <v>0</v>
      </c>
      <c r="H216" s="103">
        <f t="shared" si="950"/>
        <v>4605620.4200000009</v>
      </c>
      <c r="I216" s="90">
        <f t="shared" si="878"/>
        <v>0.58642168409293272</v>
      </c>
      <c r="J216" s="85">
        <f t="shared" si="879"/>
        <v>7308.7684202174105</v>
      </c>
      <c r="K216" s="103">
        <f t="shared" si="880"/>
        <v>0</v>
      </c>
      <c r="L216" s="103">
        <f t="shared" si="881"/>
        <v>0</v>
      </c>
      <c r="M216" s="103">
        <f t="shared" si="882"/>
        <v>0</v>
      </c>
      <c r="N216" s="103">
        <f t="shared" si="883"/>
        <v>0</v>
      </c>
      <c r="O216" s="103">
        <f t="shared" si="884"/>
        <v>0</v>
      </c>
      <c r="P216" s="103">
        <f t="shared" si="885"/>
        <v>0</v>
      </c>
      <c r="Q216" s="103"/>
      <c r="R216" s="88">
        <f t="shared" si="886"/>
        <v>0</v>
      </c>
      <c r="S216" s="89">
        <f t="shared" si="887"/>
        <v>0</v>
      </c>
      <c r="T216" s="104">
        <f t="shared" si="888"/>
        <v>772085.05</v>
      </c>
      <c r="U216" s="104">
        <f t="shared" si="889"/>
        <v>34671.49</v>
      </c>
      <c r="V216" s="104">
        <f t="shared" si="890"/>
        <v>123416</v>
      </c>
      <c r="W216" s="103">
        <f t="shared" si="891"/>
        <v>0</v>
      </c>
      <c r="X216" s="103">
        <f t="shared" si="892"/>
        <v>0</v>
      </c>
      <c r="Y216" s="103">
        <f t="shared" si="893"/>
        <v>0</v>
      </c>
      <c r="Z216" s="105">
        <f t="shared" si="894"/>
        <v>930172.54</v>
      </c>
      <c r="AA216" s="90">
        <f t="shared" si="895"/>
        <v>0.11843645321596015</v>
      </c>
      <c r="AB216" s="85">
        <f t="shared" si="896"/>
        <v>1476.1128937554552</v>
      </c>
      <c r="AC216" s="104">
        <f t="shared" si="897"/>
        <v>0</v>
      </c>
      <c r="AD216" s="104">
        <f t="shared" si="898"/>
        <v>0</v>
      </c>
      <c r="AE216" s="104">
        <f t="shared" si="899"/>
        <v>0</v>
      </c>
      <c r="AF216" s="104">
        <f t="shared" si="900"/>
        <v>0</v>
      </c>
      <c r="AG216" s="86">
        <f t="shared" si="901"/>
        <v>0</v>
      </c>
      <c r="AH216" s="90">
        <f t="shared" si="902"/>
        <v>0</v>
      </c>
      <c r="AI216" s="86">
        <f t="shared" si="903"/>
        <v>0</v>
      </c>
      <c r="AJ216" s="104">
        <f t="shared" si="904"/>
        <v>0</v>
      </c>
      <c r="AK216" s="104">
        <f t="shared" si="905"/>
        <v>0</v>
      </c>
      <c r="AL216" s="86">
        <f t="shared" si="906"/>
        <v>0</v>
      </c>
      <c r="AM216" s="90">
        <f t="shared" si="907"/>
        <v>0</v>
      </c>
      <c r="AN216" s="91">
        <f t="shared" si="908"/>
        <v>0</v>
      </c>
      <c r="AO216" s="104">
        <f t="shared" si="909"/>
        <v>132991.38999999998</v>
      </c>
      <c r="AP216" s="104">
        <f t="shared" si="910"/>
        <v>18797.740000000002</v>
      </c>
      <c r="AQ216" s="104">
        <f t="shared" si="911"/>
        <v>0</v>
      </c>
      <c r="AR216" s="104">
        <f t="shared" si="912"/>
        <v>0</v>
      </c>
      <c r="AS216" s="104">
        <f t="shared" si="913"/>
        <v>47432.039999999994</v>
      </c>
      <c r="AT216" s="104">
        <f t="shared" si="914"/>
        <v>0</v>
      </c>
      <c r="AU216" s="104">
        <f t="shared" si="915"/>
        <v>0</v>
      </c>
      <c r="AV216" s="104">
        <f t="shared" si="916"/>
        <v>24911.699999999997</v>
      </c>
      <c r="AW216" s="104">
        <f t="shared" si="917"/>
        <v>0</v>
      </c>
      <c r="AX216" s="104">
        <f t="shared" si="918"/>
        <v>0</v>
      </c>
      <c r="AY216" s="104">
        <f t="shared" si="919"/>
        <v>0</v>
      </c>
      <c r="AZ216" s="104">
        <f t="shared" si="920"/>
        <v>0</v>
      </c>
      <c r="BA216" s="104">
        <f t="shared" si="921"/>
        <v>439.74</v>
      </c>
      <c r="BB216" s="104">
        <f t="shared" si="922"/>
        <v>0</v>
      </c>
      <c r="BC216" s="104">
        <f t="shared" si="923"/>
        <v>0</v>
      </c>
      <c r="BD216" s="104">
        <f t="shared" si="924"/>
        <v>0</v>
      </c>
      <c r="BE216" s="86">
        <f t="shared" si="925"/>
        <v>224572.61</v>
      </c>
      <c r="BF216" s="90">
        <f t="shared" si="926"/>
        <v>2.8594247060713125E-2</v>
      </c>
      <c r="BG216" s="85">
        <f t="shared" si="927"/>
        <v>356.37960802983417</v>
      </c>
      <c r="BH216" s="104">
        <f t="shared" si="928"/>
        <v>0</v>
      </c>
      <c r="BI216" s="104">
        <f t="shared" si="929"/>
        <v>0</v>
      </c>
      <c r="BJ216" s="104">
        <f t="shared" si="930"/>
        <v>5315.67</v>
      </c>
      <c r="BK216" s="104">
        <f t="shared" si="931"/>
        <v>0</v>
      </c>
      <c r="BL216" s="104">
        <f t="shared" si="932"/>
        <v>0</v>
      </c>
      <c r="BM216" s="104">
        <f t="shared" si="933"/>
        <v>0</v>
      </c>
      <c r="BN216" s="104">
        <f t="shared" si="934"/>
        <v>73219.25</v>
      </c>
      <c r="BO216" s="87">
        <f t="shared" si="935"/>
        <v>78534.92</v>
      </c>
      <c r="BP216" s="90">
        <f t="shared" si="936"/>
        <v>9.9996473540265689E-3</v>
      </c>
      <c r="BQ216" s="85">
        <f t="shared" si="937"/>
        <v>124.62892961993177</v>
      </c>
      <c r="BR216" s="104">
        <f t="shared" si="938"/>
        <v>0</v>
      </c>
      <c r="BS216" s="104">
        <f t="shared" si="939"/>
        <v>0</v>
      </c>
      <c r="BT216" s="104">
        <f t="shared" si="940"/>
        <v>0</v>
      </c>
      <c r="BU216" s="104">
        <f t="shared" si="941"/>
        <v>2259.0600000000004</v>
      </c>
      <c r="BV216" s="87">
        <f t="shared" si="942"/>
        <v>2259.0600000000004</v>
      </c>
      <c r="BW216" s="90">
        <f t="shared" si="943"/>
        <v>2.8764024145675919E-4</v>
      </c>
      <c r="BX216" s="85">
        <f t="shared" si="944"/>
        <v>3.5849559628659851</v>
      </c>
      <c r="BY216" s="104">
        <v>1218215.1399999997</v>
      </c>
      <c r="BZ216" s="90">
        <v>0.15511216922785562</v>
      </c>
      <c r="CA216" s="85">
        <v>1933.214536221534</v>
      </c>
      <c r="CB216" s="104">
        <v>206778.12</v>
      </c>
      <c r="CC216" s="90">
        <f t="shared" si="945"/>
        <v>2.6328520873626512E-2</v>
      </c>
      <c r="CD216" s="85">
        <f t="shared" si="946"/>
        <v>328.1411092597001</v>
      </c>
      <c r="CE216" s="106">
        <f t="shared" si="947"/>
        <v>587616.14999999991</v>
      </c>
      <c r="CF216" s="107">
        <f t="shared" si="948"/>
        <v>7.4819637933428579E-2</v>
      </c>
      <c r="CG216" s="108">
        <f t="shared" si="949"/>
        <v>932.50202332777894</v>
      </c>
    </row>
    <row r="217" spans="1:85" x14ac:dyDescent="0.2">
      <c r="A217" s="56" t="s">
        <v>412</v>
      </c>
      <c r="B217" s="101" t="s">
        <v>413</v>
      </c>
      <c r="C217" s="102">
        <f t="shared" si="873"/>
        <v>658.05000000000007</v>
      </c>
      <c r="D217" s="102">
        <f t="shared" si="874"/>
        <v>7510040.2999999998</v>
      </c>
      <c r="E217" s="103">
        <f t="shared" si="875"/>
        <v>3973471.830000001</v>
      </c>
      <c r="F217" s="103">
        <f t="shared" si="876"/>
        <v>0</v>
      </c>
      <c r="G217" s="103">
        <f t="shared" si="877"/>
        <v>0</v>
      </c>
      <c r="H217" s="103">
        <f t="shared" si="950"/>
        <v>3973471.830000001</v>
      </c>
      <c r="I217" s="90">
        <f t="shared" si="878"/>
        <v>0.52908795043350176</v>
      </c>
      <c r="J217" s="85">
        <f t="shared" si="879"/>
        <v>6038.252154091635</v>
      </c>
      <c r="K217" s="103">
        <f t="shared" si="880"/>
        <v>0</v>
      </c>
      <c r="L217" s="103">
        <f t="shared" si="881"/>
        <v>0</v>
      </c>
      <c r="M217" s="103">
        <f t="shared" si="882"/>
        <v>0</v>
      </c>
      <c r="N217" s="103">
        <f t="shared" si="883"/>
        <v>0</v>
      </c>
      <c r="O217" s="103">
        <f t="shared" si="884"/>
        <v>0</v>
      </c>
      <c r="P217" s="103">
        <f t="shared" si="885"/>
        <v>0</v>
      </c>
      <c r="Q217" s="103"/>
      <c r="R217" s="88">
        <f t="shared" si="886"/>
        <v>0</v>
      </c>
      <c r="S217" s="89">
        <f t="shared" si="887"/>
        <v>0</v>
      </c>
      <c r="T217" s="104">
        <f t="shared" si="888"/>
        <v>582553.62000000011</v>
      </c>
      <c r="U217" s="104">
        <f t="shared" si="889"/>
        <v>19833.04</v>
      </c>
      <c r="V217" s="104">
        <f t="shared" si="890"/>
        <v>130880.00000000001</v>
      </c>
      <c r="W217" s="103">
        <f t="shared" si="891"/>
        <v>0</v>
      </c>
      <c r="X217" s="103">
        <f t="shared" si="892"/>
        <v>0</v>
      </c>
      <c r="Y217" s="103">
        <f t="shared" si="893"/>
        <v>0</v>
      </c>
      <c r="Z217" s="105">
        <f t="shared" si="894"/>
        <v>733266.66000000015</v>
      </c>
      <c r="AA217" s="90">
        <f t="shared" si="895"/>
        <v>9.7638179118692631E-2</v>
      </c>
      <c r="AB217" s="85">
        <f t="shared" si="896"/>
        <v>1114.3023478459086</v>
      </c>
      <c r="AC217" s="104">
        <f t="shared" si="897"/>
        <v>368076.39999999997</v>
      </c>
      <c r="AD217" s="104">
        <f t="shared" si="898"/>
        <v>29723.410000000003</v>
      </c>
      <c r="AE217" s="104">
        <f t="shared" si="899"/>
        <v>3230.13</v>
      </c>
      <c r="AF217" s="104">
        <f t="shared" si="900"/>
        <v>0</v>
      </c>
      <c r="AG217" s="86">
        <f t="shared" si="901"/>
        <v>401029.93999999994</v>
      </c>
      <c r="AH217" s="90">
        <f t="shared" si="902"/>
        <v>5.3399172837993954E-2</v>
      </c>
      <c r="AI217" s="86">
        <f t="shared" si="903"/>
        <v>609.42168528227319</v>
      </c>
      <c r="AJ217" s="104">
        <f t="shared" si="904"/>
        <v>0</v>
      </c>
      <c r="AK217" s="104">
        <f t="shared" si="905"/>
        <v>0</v>
      </c>
      <c r="AL217" s="86">
        <f t="shared" si="906"/>
        <v>0</v>
      </c>
      <c r="AM217" s="90">
        <f t="shared" si="907"/>
        <v>0</v>
      </c>
      <c r="AN217" s="91">
        <f t="shared" si="908"/>
        <v>0</v>
      </c>
      <c r="AO217" s="104">
        <f t="shared" si="909"/>
        <v>87528</v>
      </c>
      <c r="AP217" s="104">
        <f t="shared" si="910"/>
        <v>24423</v>
      </c>
      <c r="AQ217" s="104">
        <f t="shared" si="911"/>
        <v>0</v>
      </c>
      <c r="AR217" s="104">
        <f t="shared" si="912"/>
        <v>0</v>
      </c>
      <c r="AS217" s="104">
        <f t="shared" si="913"/>
        <v>95478.739999999991</v>
      </c>
      <c r="AT217" s="104">
        <f t="shared" si="914"/>
        <v>0</v>
      </c>
      <c r="AU217" s="104">
        <f t="shared" si="915"/>
        <v>0</v>
      </c>
      <c r="AV217" s="104">
        <f t="shared" si="916"/>
        <v>44620.69</v>
      </c>
      <c r="AW217" s="104">
        <f t="shared" si="917"/>
        <v>0</v>
      </c>
      <c r="AX217" s="104">
        <f t="shared" si="918"/>
        <v>0</v>
      </c>
      <c r="AY217" s="104">
        <f t="shared" si="919"/>
        <v>0</v>
      </c>
      <c r="AZ217" s="104">
        <f t="shared" si="920"/>
        <v>0</v>
      </c>
      <c r="BA217" s="104">
        <f t="shared" si="921"/>
        <v>0</v>
      </c>
      <c r="BB217" s="104">
        <f t="shared" si="922"/>
        <v>0</v>
      </c>
      <c r="BC217" s="104">
        <f t="shared" si="923"/>
        <v>0</v>
      </c>
      <c r="BD217" s="104">
        <f t="shared" si="924"/>
        <v>0</v>
      </c>
      <c r="BE217" s="86">
        <f t="shared" si="925"/>
        <v>252050.43</v>
      </c>
      <c r="BF217" s="90">
        <f t="shared" si="926"/>
        <v>3.3561794601821245E-2</v>
      </c>
      <c r="BG217" s="85">
        <f t="shared" si="927"/>
        <v>383.02625940278091</v>
      </c>
      <c r="BH217" s="104">
        <f t="shared" si="928"/>
        <v>0</v>
      </c>
      <c r="BI217" s="104">
        <f t="shared" si="929"/>
        <v>0</v>
      </c>
      <c r="BJ217" s="104">
        <f t="shared" si="930"/>
        <v>6555.8600000000006</v>
      </c>
      <c r="BK217" s="104">
        <f t="shared" si="931"/>
        <v>0</v>
      </c>
      <c r="BL217" s="104">
        <f t="shared" si="932"/>
        <v>0</v>
      </c>
      <c r="BM217" s="104">
        <f t="shared" si="933"/>
        <v>0</v>
      </c>
      <c r="BN217" s="104">
        <f t="shared" si="934"/>
        <v>2614.09</v>
      </c>
      <c r="BO217" s="87">
        <f t="shared" si="935"/>
        <v>9169.9500000000007</v>
      </c>
      <c r="BP217" s="90">
        <f t="shared" si="936"/>
        <v>1.2210254051499565E-3</v>
      </c>
      <c r="BQ217" s="85">
        <f t="shared" si="937"/>
        <v>13.935035331661728</v>
      </c>
      <c r="BR217" s="104">
        <f t="shared" si="938"/>
        <v>0</v>
      </c>
      <c r="BS217" s="104">
        <f t="shared" si="939"/>
        <v>0</v>
      </c>
      <c r="BT217" s="104">
        <f t="shared" si="940"/>
        <v>0</v>
      </c>
      <c r="BU217" s="104">
        <f t="shared" si="941"/>
        <v>68042.03</v>
      </c>
      <c r="BV217" s="87">
        <f t="shared" si="942"/>
        <v>68042.03</v>
      </c>
      <c r="BW217" s="90">
        <f t="shared" si="943"/>
        <v>9.060141794445498E-3</v>
      </c>
      <c r="BX217" s="85">
        <f t="shared" si="944"/>
        <v>103.39948332193602</v>
      </c>
      <c r="BY217" s="104">
        <v>1583254.0499999998</v>
      </c>
      <c r="BZ217" s="90">
        <v>0.21081831611476171</v>
      </c>
      <c r="CA217" s="85">
        <v>2405.9783451105532</v>
      </c>
      <c r="CB217" s="104">
        <v>225766.2</v>
      </c>
      <c r="CC217" s="90">
        <f t="shared" si="945"/>
        <v>3.0061915912754825E-2</v>
      </c>
      <c r="CD217" s="85">
        <f t="shared" si="946"/>
        <v>343.08365625712332</v>
      </c>
      <c r="CE217" s="106">
        <f t="shared" si="947"/>
        <v>263989.20999999996</v>
      </c>
      <c r="CF217" s="107">
        <f t="shared" si="948"/>
        <v>3.5151503780878508E-2</v>
      </c>
      <c r="CG217" s="108">
        <f t="shared" si="949"/>
        <v>401.16892333409305</v>
      </c>
    </row>
    <row r="218" spans="1:85" x14ac:dyDescent="0.2">
      <c r="A218" s="56" t="s">
        <v>414</v>
      </c>
      <c r="B218" s="101" t="s">
        <v>415</v>
      </c>
      <c r="C218" s="102">
        <f t="shared" si="873"/>
        <v>617.65</v>
      </c>
      <c r="D218" s="102">
        <f t="shared" si="874"/>
        <v>10241263</v>
      </c>
      <c r="E218" s="103">
        <f t="shared" si="875"/>
        <v>5747439.9600000018</v>
      </c>
      <c r="F218" s="103">
        <f t="shared" si="876"/>
        <v>0</v>
      </c>
      <c r="G218" s="103">
        <f t="shared" si="877"/>
        <v>0</v>
      </c>
      <c r="H218" s="103">
        <f t="shared" si="950"/>
        <v>5747439.9600000018</v>
      </c>
      <c r="I218" s="90">
        <f t="shared" si="878"/>
        <v>0.56120421475359061</v>
      </c>
      <c r="J218" s="85">
        <f t="shared" si="879"/>
        <v>9305.3346717396616</v>
      </c>
      <c r="K218" s="103">
        <f t="shared" si="880"/>
        <v>0</v>
      </c>
      <c r="L218" s="103">
        <f t="shared" si="881"/>
        <v>0</v>
      </c>
      <c r="M218" s="103">
        <f t="shared" si="882"/>
        <v>0</v>
      </c>
      <c r="N218" s="103">
        <f t="shared" si="883"/>
        <v>0</v>
      </c>
      <c r="O218" s="103">
        <f t="shared" si="884"/>
        <v>0</v>
      </c>
      <c r="P218" s="103">
        <f t="shared" si="885"/>
        <v>0</v>
      </c>
      <c r="Q218" s="103"/>
      <c r="R218" s="88">
        <f t="shared" si="886"/>
        <v>0</v>
      </c>
      <c r="S218" s="89">
        <f t="shared" si="887"/>
        <v>0</v>
      </c>
      <c r="T218" s="104">
        <f t="shared" si="888"/>
        <v>756631.53</v>
      </c>
      <c r="U218" s="104">
        <f t="shared" si="889"/>
        <v>0</v>
      </c>
      <c r="V218" s="104">
        <f t="shared" si="890"/>
        <v>127986.31999999999</v>
      </c>
      <c r="W218" s="103">
        <f t="shared" si="891"/>
        <v>0</v>
      </c>
      <c r="X218" s="103">
        <f t="shared" si="892"/>
        <v>0</v>
      </c>
      <c r="Y218" s="103">
        <f t="shared" si="893"/>
        <v>126270.02</v>
      </c>
      <c r="Z218" s="105">
        <f t="shared" si="894"/>
        <v>1010887.87</v>
      </c>
      <c r="AA218" s="90">
        <f t="shared" si="895"/>
        <v>9.8707344006300782E-2</v>
      </c>
      <c r="AB218" s="85">
        <f t="shared" si="896"/>
        <v>1636.6678053914029</v>
      </c>
      <c r="AC218" s="104">
        <f t="shared" si="897"/>
        <v>0</v>
      </c>
      <c r="AD218" s="104">
        <f t="shared" si="898"/>
        <v>0</v>
      </c>
      <c r="AE218" s="104">
        <f t="shared" si="899"/>
        <v>0</v>
      </c>
      <c r="AF218" s="104">
        <f t="shared" si="900"/>
        <v>0</v>
      </c>
      <c r="AG218" s="86">
        <f t="shared" si="901"/>
        <v>0</v>
      </c>
      <c r="AH218" s="90">
        <f t="shared" si="902"/>
        <v>0</v>
      </c>
      <c r="AI218" s="86">
        <f t="shared" si="903"/>
        <v>0</v>
      </c>
      <c r="AJ218" s="104">
        <f t="shared" si="904"/>
        <v>113046</v>
      </c>
      <c r="AK218" s="104">
        <f t="shared" si="905"/>
        <v>0</v>
      </c>
      <c r="AL218" s="86">
        <f t="shared" si="906"/>
        <v>113046</v>
      </c>
      <c r="AM218" s="90">
        <f t="shared" si="907"/>
        <v>1.1038286976909001E-2</v>
      </c>
      <c r="AN218" s="91">
        <f t="shared" si="908"/>
        <v>183.02598559054482</v>
      </c>
      <c r="AO218" s="104">
        <f t="shared" si="909"/>
        <v>211536.16999999998</v>
      </c>
      <c r="AP218" s="104">
        <f t="shared" si="910"/>
        <v>29455.279999999999</v>
      </c>
      <c r="AQ218" s="104">
        <f t="shared" si="911"/>
        <v>0</v>
      </c>
      <c r="AR218" s="104">
        <f t="shared" si="912"/>
        <v>0</v>
      </c>
      <c r="AS218" s="104">
        <f t="shared" si="913"/>
        <v>118968.54000000001</v>
      </c>
      <c r="AT218" s="104">
        <f t="shared" si="914"/>
        <v>0</v>
      </c>
      <c r="AU218" s="104">
        <f t="shared" si="915"/>
        <v>0</v>
      </c>
      <c r="AV218" s="104">
        <f t="shared" si="916"/>
        <v>12767.2</v>
      </c>
      <c r="AW218" s="104">
        <f t="shared" si="917"/>
        <v>0</v>
      </c>
      <c r="AX218" s="104">
        <f t="shared" si="918"/>
        <v>0</v>
      </c>
      <c r="AY218" s="104">
        <f t="shared" si="919"/>
        <v>0</v>
      </c>
      <c r="AZ218" s="104">
        <f t="shared" si="920"/>
        <v>0</v>
      </c>
      <c r="BA218" s="104">
        <f t="shared" si="921"/>
        <v>12286.11</v>
      </c>
      <c r="BB218" s="104">
        <f t="shared" si="922"/>
        <v>0</v>
      </c>
      <c r="BC218" s="104">
        <f t="shared" si="923"/>
        <v>47846.65</v>
      </c>
      <c r="BD218" s="104">
        <f t="shared" si="924"/>
        <v>0</v>
      </c>
      <c r="BE218" s="86">
        <f t="shared" si="925"/>
        <v>432859.95</v>
      </c>
      <c r="BF218" s="90">
        <f t="shared" si="926"/>
        <v>4.2266266377496607E-2</v>
      </c>
      <c r="BG218" s="85">
        <f t="shared" si="927"/>
        <v>700.8175342022181</v>
      </c>
      <c r="BH218" s="104">
        <f t="shared" si="928"/>
        <v>29207.390000000003</v>
      </c>
      <c r="BI218" s="104">
        <f t="shared" si="929"/>
        <v>0</v>
      </c>
      <c r="BJ218" s="104">
        <f t="shared" si="930"/>
        <v>16087.66</v>
      </c>
      <c r="BK218" s="104">
        <f t="shared" si="931"/>
        <v>0</v>
      </c>
      <c r="BL218" s="104">
        <f t="shared" si="932"/>
        <v>0</v>
      </c>
      <c r="BM218" s="104">
        <f t="shared" si="933"/>
        <v>0</v>
      </c>
      <c r="BN218" s="104">
        <f t="shared" si="934"/>
        <v>243537.44999999995</v>
      </c>
      <c r="BO218" s="87">
        <f t="shared" si="935"/>
        <v>288832.49999999994</v>
      </c>
      <c r="BP218" s="90">
        <f t="shared" si="936"/>
        <v>2.8202820296676295E-2</v>
      </c>
      <c r="BQ218" s="85">
        <f t="shared" si="937"/>
        <v>467.63134461264463</v>
      </c>
      <c r="BR218" s="104">
        <f t="shared" si="938"/>
        <v>0</v>
      </c>
      <c r="BS218" s="104">
        <f t="shared" si="939"/>
        <v>0</v>
      </c>
      <c r="BT218" s="104">
        <f t="shared" si="940"/>
        <v>0</v>
      </c>
      <c r="BU218" s="104">
        <f t="shared" si="941"/>
        <v>0</v>
      </c>
      <c r="BV218" s="87">
        <f t="shared" si="942"/>
        <v>0</v>
      </c>
      <c r="BW218" s="90">
        <f t="shared" si="943"/>
        <v>0</v>
      </c>
      <c r="BX218" s="85">
        <f t="shared" si="944"/>
        <v>0</v>
      </c>
      <c r="BY218" s="104">
        <v>1932536.7500000002</v>
      </c>
      <c r="BZ218" s="90">
        <v>0.18870101763815655</v>
      </c>
      <c r="CA218" s="85">
        <v>3128.8541245041697</v>
      </c>
      <c r="CB218" s="104">
        <v>394362.58</v>
      </c>
      <c r="CC218" s="90">
        <f t="shared" si="945"/>
        <v>3.8507221228475434E-2</v>
      </c>
      <c r="CD218" s="85">
        <f t="shared" si="946"/>
        <v>638.48875576782973</v>
      </c>
      <c r="CE218" s="106">
        <f t="shared" si="947"/>
        <v>321297.38999999996</v>
      </c>
      <c r="CF218" s="107">
        <f t="shared" si="948"/>
        <v>3.1372828722394878E-2</v>
      </c>
      <c r="CG218" s="108">
        <f t="shared" si="949"/>
        <v>520.19329717477535</v>
      </c>
    </row>
    <row r="219" spans="1:85" x14ac:dyDescent="0.2">
      <c r="A219" s="56" t="s">
        <v>416</v>
      </c>
      <c r="B219" s="101" t="s">
        <v>417</v>
      </c>
      <c r="C219" s="102">
        <f t="shared" si="873"/>
        <v>602.3599999999999</v>
      </c>
      <c r="D219" s="102">
        <f t="shared" si="874"/>
        <v>7403821.3799999999</v>
      </c>
      <c r="E219" s="103">
        <f t="shared" si="875"/>
        <v>3720795.4899999988</v>
      </c>
      <c r="F219" s="103">
        <f t="shared" si="876"/>
        <v>569.99</v>
      </c>
      <c r="G219" s="103">
        <f t="shared" si="877"/>
        <v>0</v>
      </c>
      <c r="H219" s="103">
        <f t="shared" si="950"/>
        <v>3721365.4799999991</v>
      </c>
      <c r="I219" s="90">
        <f t="shared" si="878"/>
        <v>0.50262766874043618</v>
      </c>
      <c r="J219" s="85">
        <f t="shared" si="879"/>
        <v>6177.9757620027885</v>
      </c>
      <c r="K219" s="103">
        <f t="shared" si="880"/>
        <v>0</v>
      </c>
      <c r="L219" s="103">
        <f t="shared" si="881"/>
        <v>0</v>
      </c>
      <c r="M219" s="103">
        <f t="shared" si="882"/>
        <v>0</v>
      </c>
      <c r="N219" s="103">
        <f t="shared" si="883"/>
        <v>0</v>
      </c>
      <c r="O219" s="103">
        <f t="shared" si="884"/>
        <v>0</v>
      </c>
      <c r="P219" s="103">
        <f t="shared" si="885"/>
        <v>0</v>
      </c>
      <c r="Q219" s="103"/>
      <c r="R219" s="88">
        <f t="shared" si="886"/>
        <v>0</v>
      </c>
      <c r="S219" s="89">
        <f t="shared" si="887"/>
        <v>0</v>
      </c>
      <c r="T219" s="104">
        <f t="shared" si="888"/>
        <v>466853.06999999995</v>
      </c>
      <c r="U219" s="104">
        <f t="shared" si="889"/>
        <v>12308.369999999999</v>
      </c>
      <c r="V219" s="104">
        <f t="shared" si="890"/>
        <v>96128</v>
      </c>
      <c r="W219" s="103">
        <f t="shared" si="891"/>
        <v>0</v>
      </c>
      <c r="X219" s="103">
        <f t="shared" si="892"/>
        <v>0</v>
      </c>
      <c r="Y219" s="103">
        <f t="shared" si="893"/>
        <v>0</v>
      </c>
      <c r="Z219" s="105">
        <f t="shared" si="894"/>
        <v>575289.43999999994</v>
      </c>
      <c r="AA219" s="90">
        <f t="shared" si="895"/>
        <v>7.7701690853055116E-2</v>
      </c>
      <c r="AB219" s="85">
        <f t="shared" si="896"/>
        <v>955.05916727538352</v>
      </c>
      <c r="AC219" s="104">
        <f t="shared" si="897"/>
        <v>401128.39999999997</v>
      </c>
      <c r="AD219" s="104">
        <f t="shared" si="898"/>
        <v>184094.88</v>
      </c>
      <c r="AE219" s="104">
        <f t="shared" si="899"/>
        <v>5579.95</v>
      </c>
      <c r="AF219" s="104">
        <f t="shared" si="900"/>
        <v>0</v>
      </c>
      <c r="AG219" s="86">
        <f t="shared" si="901"/>
        <v>590803.23</v>
      </c>
      <c r="AH219" s="90">
        <f t="shared" si="902"/>
        <v>7.9797066903307706E-2</v>
      </c>
      <c r="AI219" s="86">
        <f t="shared" si="903"/>
        <v>980.81418088850535</v>
      </c>
      <c r="AJ219" s="104">
        <f t="shared" si="904"/>
        <v>0</v>
      </c>
      <c r="AK219" s="104">
        <f t="shared" si="905"/>
        <v>0</v>
      </c>
      <c r="AL219" s="86">
        <f t="shared" si="906"/>
        <v>0</v>
      </c>
      <c r="AM219" s="90">
        <f t="shared" si="907"/>
        <v>0</v>
      </c>
      <c r="AN219" s="91">
        <f t="shared" si="908"/>
        <v>0</v>
      </c>
      <c r="AO219" s="104">
        <f t="shared" si="909"/>
        <v>146725.16</v>
      </c>
      <c r="AP219" s="104">
        <f t="shared" si="910"/>
        <v>95827.19</v>
      </c>
      <c r="AQ219" s="104">
        <f t="shared" si="911"/>
        <v>0</v>
      </c>
      <c r="AR219" s="104">
        <f t="shared" si="912"/>
        <v>0</v>
      </c>
      <c r="AS219" s="104">
        <f t="shared" si="913"/>
        <v>166368.85999999999</v>
      </c>
      <c r="AT219" s="104">
        <f t="shared" si="914"/>
        <v>0</v>
      </c>
      <c r="AU219" s="104">
        <f t="shared" si="915"/>
        <v>0</v>
      </c>
      <c r="AV219" s="104">
        <f t="shared" si="916"/>
        <v>41462.01</v>
      </c>
      <c r="AW219" s="104">
        <f t="shared" si="917"/>
        <v>0</v>
      </c>
      <c r="AX219" s="104">
        <f t="shared" si="918"/>
        <v>0</v>
      </c>
      <c r="AY219" s="104">
        <f t="shared" si="919"/>
        <v>0</v>
      </c>
      <c r="AZ219" s="104">
        <f t="shared" si="920"/>
        <v>0</v>
      </c>
      <c r="BA219" s="104">
        <f t="shared" si="921"/>
        <v>0</v>
      </c>
      <c r="BB219" s="104">
        <f t="shared" si="922"/>
        <v>0</v>
      </c>
      <c r="BC219" s="104">
        <f t="shared" si="923"/>
        <v>0</v>
      </c>
      <c r="BD219" s="104">
        <f t="shared" si="924"/>
        <v>0</v>
      </c>
      <c r="BE219" s="86">
        <f t="shared" si="925"/>
        <v>450383.22</v>
      </c>
      <c r="BF219" s="90">
        <f t="shared" si="926"/>
        <v>6.0831183909517812E-2</v>
      </c>
      <c r="BG219" s="85">
        <f t="shared" si="927"/>
        <v>747.69775549505289</v>
      </c>
      <c r="BH219" s="104">
        <f t="shared" si="928"/>
        <v>14018.59</v>
      </c>
      <c r="BI219" s="104">
        <f t="shared" si="929"/>
        <v>0</v>
      </c>
      <c r="BJ219" s="104">
        <f t="shared" si="930"/>
        <v>5343.92</v>
      </c>
      <c r="BK219" s="104">
        <f t="shared" si="931"/>
        <v>0</v>
      </c>
      <c r="BL219" s="104">
        <f t="shared" si="932"/>
        <v>0</v>
      </c>
      <c r="BM219" s="104">
        <f t="shared" si="933"/>
        <v>0</v>
      </c>
      <c r="BN219" s="104">
        <f t="shared" si="934"/>
        <v>23325.659999999996</v>
      </c>
      <c r="BO219" s="87">
        <f t="shared" si="935"/>
        <v>42688.17</v>
      </c>
      <c r="BP219" s="90">
        <f t="shared" si="936"/>
        <v>5.7656942015529818E-3</v>
      </c>
      <c r="BQ219" s="85">
        <f t="shared" si="937"/>
        <v>70.868201739823377</v>
      </c>
      <c r="BR219" s="104">
        <f t="shared" si="938"/>
        <v>0</v>
      </c>
      <c r="BS219" s="104">
        <f t="shared" si="939"/>
        <v>0</v>
      </c>
      <c r="BT219" s="104">
        <f t="shared" si="940"/>
        <v>0</v>
      </c>
      <c r="BU219" s="104">
        <f t="shared" si="941"/>
        <v>0</v>
      </c>
      <c r="BV219" s="87">
        <f t="shared" si="942"/>
        <v>0</v>
      </c>
      <c r="BW219" s="90">
        <f t="shared" si="943"/>
        <v>0</v>
      </c>
      <c r="BX219" s="85">
        <f t="shared" si="944"/>
        <v>0</v>
      </c>
      <c r="BY219" s="104">
        <v>1450852.0299999993</v>
      </c>
      <c r="BZ219" s="90">
        <v>0.19595989091784374</v>
      </c>
      <c r="CA219" s="85">
        <v>2408.6128394979737</v>
      </c>
      <c r="CB219" s="104">
        <v>235113.29</v>
      </c>
      <c r="CC219" s="90">
        <f t="shared" si="945"/>
        <v>3.175566750369118E-2</v>
      </c>
      <c r="CD219" s="85">
        <f t="shared" si="946"/>
        <v>390.32022378644007</v>
      </c>
      <c r="CE219" s="106">
        <f t="shared" si="947"/>
        <v>337326.52</v>
      </c>
      <c r="CF219" s="107">
        <f t="shared" si="948"/>
        <v>4.5561136970595044E-2</v>
      </c>
      <c r="CG219" s="108">
        <f t="shared" si="949"/>
        <v>560.0081678730329</v>
      </c>
    </row>
    <row r="220" spans="1:85" x14ac:dyDescent="0.2">
      <c r="A220" s="56" t="s">
        <v>418</v>
      </c>
      <c r="B220" s="101" t="s">
        <v>419</v>
      </c>
      <c r="C220" s="102">
        <f t="shared" si="873"/>
        <v>595.84999999999991</v>
      </c>
      <c r="D220" s="102">
        <f t="shared" si="874"/>
        <v>7803602.8099999996</v>
      </c>
      <c r="E220" s="103">
        <f t="shared" si="875"/>
        <v>4248456.45</v>
      </c>
      <c r="F220" s="103">
        <f t="shared" si="876"/>
        <v>0</v>
      </c>
      <c r="G220" s="103">
        <f t="shared" si="877"/>
        <v>0</v>
      </c>
      <c r="H220" s="103">
        <f t="shared" si="950"/>
        <v>4248456.45</v>
      </c>
      <c r="I220" s="90">
        <f t="shared" si="878"/>
        <v>0.54442243582102567</v>
      </c>
      <c r="J220" s="85">
        <f t="shared" si="879"/>
        <v>7130.0771167240091</v>
      </c>
      <c r="K220" s="103">
        <f t="shared" si="880"/>
        <v>0</v>
      </c>
      <c r="L220" s="103">
        <f t="shared" si="881"/>
        <v>0</v>
      </c>
      <c r="M220" s="103">
        <f t="shared" si="882"/>
        <v>0</v>
      </c>
      <c r="N220" s="103">
        <f t="shared" si="883"/>
        <v>0</v>
      </c>
      <c r="O220" s="103">
        <f t="shared" si="884"/>
        <v>0</v>
      </c>
      <c r="P220" s="103">
        <f t="shared" si="885"/>
        <v>0</v>
      </c>
      <c r="Q220" s="103"/>
      <c r="R220" s="88">
        <f t="shared" si="886"/>
        <v>0</v>
      </c>
      <c r="S220" s="89">
        <f t="shared" si="887"/>
        <v>0</v>
      </c>
      <c r="T220" s="104">
        <f t="shared" si="888"/>
        <v>481768.92</v>
      </c>
      <c r="U220" s="104">
        <f t="shared" si="889"/>
        <v>10420.790000000001</v>
      </c>
      <c r="V220" s="103">
        <f t="shared" si="890"/>
        <v>0</v>
      </c>
      <c r="W220" s="103">
        <f t="shared" si="891"/>
        <v>0</v>
      </c>
      <c r="X220" s="103">
        <f t="shared" si="892"/>
        <v>0</v>
      </c>
      <c r="Y220" s="103">
        <f t="shared" si="893"/>
        <v>0</v>
      </c>
      <c r="Z220" s="105">
        <f t="shared" si="894"/>
        <v>492189.70999999996</v>
      </c>
      <c r="AA220" s="90">
        <f t="shared" si="895"/>
        <v>6.307211194414955E-2</v>
      </c>
      <c r="AB220" s="85">
        <f t="shared" si="896"/>
        <v>826.0295544180583</v>
      </c>
      <c r="AC220" s="104">
        <f t="shared" si="897"/>
        <v>234654.92</v>
      </c>
      <c r="AD220" s="104">
        <f t="shared" si="898"/>
        <v>15258.33</v>
      </c>
      <c r="AE220" s="104">
        <f t="shared" si="899"/>
        <v>6063.67</v>
      </c>
      <c r="AF220" s="104">
        <f t="shared" si="900"/>
        <v>0</v>
      </c>
      <c r="AG220" s="86">
        <f t="shared" si="901"/>
        <v>255976.92</v>
      </c>
      <c r="AH220" s="90">
        <f t="shared" si="902"/>
        <v>3.2802402458512625E-2</v>
      </c>
      <c r="AI220" s="86">
        <f t="shared" si="903"/>
        <v>429.59959721406403</v>
      </c>
      <c r="AJ220" s="104">
        <f t="shared" si="904"/>
        <v>0</v>
      </c>
      <c r="AK220" s="104">
        <f t="shared" si="905"/>
        <v>0</v>
      </c>
      <c r="AL220" s="86">
        <f t="shared" si="906"/>
        <v>0</v>
      </c>
      <c r="AM220" s="90">
        <f t="shared" si="907"/>
        <v>0</v>
      </c>
      <c r="AN220" s="91">
        <f t="shared" si="908"/>
        <v>0</v>
      </c>
      <c r="AO220" s="104">
        <f t="shared" si="909"/>
        <v>160067.49000000002</v>
      </c>
      <c r="AP220" s="104">
        <f t="shared" si="910"/>
        <v>58922.21</v>
      </c>
      <c r="AQ220" s="104">
        <f t="shared" si="911"/>
        <v>0</v>
      </c>
      <c r="AR220" s="104">
        <f t="shared" si="912"/>
        <v>0</v>
      </c>
      <c r="AS220" s="104">
        <f t="shared" si="913"/>
        <v>140343.13</v>
      </c>
      <c r="AT220" s="104">
        <f t="shared" si="914"/>
        <v>0</v>
      </c>
      <c r="AU220" s="104">
        <f t="shared" si="915"/>
        <v>0</v>
      </c>
      <c r="AV220" s="104">
        <f t="shared" si="916"/>
        <v>53349.319999999992</v>
      </c>
      <c r="AW220" s="104">
        <f t="shared" si="917"/>
        <v>0</v>
      </c>
      <c r="AX220" s="104">
        <f t="shared" si="918"/>
        <v>0</v>
      </c>
      <c r="AY220" s="104">
        <f t="shared" si="919"/>
        <v>0</v>
      </c>
      <c r="AZ220" s="104">
        <f t="shared" si="920"/>
        <v>0</v>
      </c>
      <c r="BA220" s="104">
        <f t="shared" si="921"/>
        <v>7054.9000000000005</v>
      </c>
      <c r="BB220" s="104">
        <f t="shared" si="922"/>
        <v>0</v>
      </c>
      <c r="BC220" s="104">
        <f t="shared" si="923"/>
        <v>0</v>
      </c>
      <c r="BD220" s="104">
        <f t="shared" si="924"/>
        <v>0</v>
      </c>
      <c r="BE220" s="86">
        <f t="shared" si="925"/>
        <v>419737.05000000005</v>
      </c>
      <c r="BF220" s="90">
        <f t="shared" si="926"/>
        <v>5.378759788518761E-2</v>
      </c>
      <c r="BG220" s="85">
        <f t="shared" si="927"/>
        <v>704.43408575983904</v>
      </c>
      <c r="BH220" s="104">
        <f t="shared" si="928"/>
        <v>799.1099999999999</v>
      </c>
      <c r="BI220" s="104">
        <f t="shared" si="929"/>
        <v>0</v>
      </c>
      <c r="BJ220" s="104">
        <f t="shared" si="930"/>
        <v>6962.49</v>
      </c>
      <c r="BK220" s="104">
        <f t="shared" si="931"/>
        <v>0</v>
      </c>
      <c r="BL220" s="104">
        <f t="shared" si="932"/>
        <v>0</v>
      </c>
      <c r="BM220" s="104">
        <f t="shared" si="933"/>
        <v>0</v>
      </c>
      <c r="BN220" s="104">
        <f t="shared" si="934"/>
        <v>193177.22</v>
      </c>
      <c r="BO220" s="87">
        <f t="shared" si="935"/>
        <v>200938.82</v>
      </c>
      <c r="BP220" s="90">
        <f t="shared" si="936"/>
        <v>2.5749493521441798E-2</v>
      </c>
      <c r="BQ220" s="85">
        <f t="shared" si="937"/>
        <v>337.23054460015112</v>
      </c>
      <c r="BR220" s="104">
        <f t="shared" si="938"/>
        <v>0</v>
      </c>
      <c r="BS220" s="104">
        <f t="shared" si="939"/>
        <v>0</v>
      </c>
      <c r="BT220" s="104">
        <f t="shared" si="940"/>
        <v>0</v>
      </c>
      <c r="BU220" s="104">
        <f t="shared" si="941"/>
        <v>0</v>
      </c>
      <c r="BV220" s="87">
        <f t="shared" si="942"/>
        <v>0</v>
      </c>
      <c r="BW220" s="90">
        <f t="shared" si="943"/>
        <v>0</v>
      </c>
      <c r="BX220" s="85">
        <f t="shared" si="944"/>
        <v>0</v>
      </c>
      <c r="BY220" s="104">
        <v>1351028.52</v>
      </c>
      <c r="BZ220" s="90">
        <v>0.17312881663694005</v>
      </c>
      <c r="CA220" s="85">
        <v>2267.3970294537221</v>
      </c>
      <c r="CB220" s="104">
        <v>304951.49</v>
      </c>
      <c r="CC220" s="90">
        <f t="shared" si="945"/>
        <v>3.907829465759291E-2</v>
      </c>
      <c r="CD220" s="85">
        <f t="shared" si="946"/>
        <v>511.79238063270964</v>
      </c>
      <c r="CE220" s="106">
        <f t="shared" si="947"/>
        <v>530323.84999999986</v>
      </c>
      <c r="CF220" s="107">
        <f t="shared" si="948"/>
        <v>6.7958847075149875E-2</v>
      </c>
      <c r="CG220" s="108">
        <f t="shared" si="949"/>
        <v>890.02911806662746</v>
      </c>
    </row>
    <row r="221" spans="1:85" x14ac:dyDescent="0.2">
      <c r="A221" s="56" t="s">
        <v>420</v>
      </c>
      <c r="B221" s="101" t="s">
        <v>421</v>
      </c>
      <c r="C221" s="102">
        <f t="shared" si="873"/>
        <v>616.99</v>
      </c>
      <c r="D221" s="102">
        <f t="shared" si="874"/>
        <v>6445541.9000000004</v>
      </c>
      <c r="E221" s="103">
        <f t="shared" si="875"/>
        <v>3517517.32</v>
      </c>
      <c r="F221" s="103">
        <f t="shared" si="876"/>
        <v>0</v>
      </c>
      <c r="G221" s="103">
        <f t="shared" si="877"/>
        <v>9438.77</v>
      </c>
      <c r="H221" s="103">
        <f t="shared" si="950"/>
        <v>3526956.09</v>
      </c>
      <c r="I221" s="90">
        <f t="shared" si="878"/>
        <v>0.54719310567199941</v>
      </c>
      <c r="J221" s="85">
        <f t="shared" si="879"/>
        <v>5716.3910111995328</v>
      </c>
      <c r="K221" s="103">
        <f t="shared" si="880"/>
        <v>0</v>
      </c>
      <c r="L221" s="103">
        <f t="shared" si="881"/>
        <v>0</v>
      </c>
      <c r="M221" s="103">
        <f t="shared" si="882"/>
        <v>0</v>
      </c>
      <c r="N221" s="103">
        <f t="shared" si="883"/>
        <v>0</v>
      </c>
      <c r="O221" s="103">
        <f t="shared" si="884"/>
        <v>0</v>
      </c>
      <c r="P221" s="103">
        <f t="shared" si="885"/>
        <v>0</v>
      </c>
      <c r="Q221" s="103"/>
      <c r="R221" s="88">
        <f t="shared" si="886"/>
        <v>0</v>
      </c>
      <c r="S221" s="89">
        <f t="shared" si="887"/>
        <v>0</v>
      </c>
      <c r="T221" s="104">
        <f t="shared" si="888"/>
        <v>412888.56000000006</v>
      </c>
      <c r="U221" s="104">
        <f t="shared" si="889"/>
        <v>6400.08</v>
      </c>
      <c r="V221" s="104">
        <f t="shared" si="890"/>
        <v>109632.97</v>
      </c>
      <c r="W221" s="103">
        <f t="shared" si="891"/>
        <v>0</v>
      </c>
      <c r="X221" s="103">
        <f t="shared" si="892"/>
        <v>0</v>
      </c>
      <c r="Y221" s="103">
        <f t="shared" si="893"/>
        <v>0</v>
      </c>
      <c r="Z221" s="105">
        <f t="shared" si="894"/>
        <v>528921.6100000001</v>
      </c>
      <c r="AA221" s="90">
        <f t="shared" si="895"/>
        <v>8.2060068525813185E-2</v>
      </c>
      <c r="AB221" s="85">
        <f t="shared" si="896"/>
        <v>857.26123600058361</v>
      </c>
      <c r="AC221" s="104">
        <f t="shared" si="897"/>
        <v>252106.11000000002</v>
      </c>
      <c r="AD221" s="104">
        <f t="shared" si="898"/>
        <v>94556.33</v>
      </c>
      <c r="AE221" s="104">
        <f t="shared" si="899"/>
        <v>6083.7300000000005</v>
      </c>
      <c r="AF221" s="104">
        <f t="shared" si="900"/>
        <v>0</v>
      </c>
      <c r="AG221" s="86">
        <f t="shared" si="901"/>
        <v>352746.17</v>
      </c>
      <c r="AH221" s="90">
        <f t="shared" si="902"/>
        <v>5.4727154903763786E-2</v>
      </c>
      <c r="AI221" s="86">
        <f t="shared" si="903"/>
        <v>571.72104896351641</v>
      </c>
      <c r="AJ221" s="104">
        <f t="shared" si="904"/>
        <v>0</v>
      </c>
      <c r="AK221" s="104">
        <f t="shared" si="905"/>
        <v>0</v>
      </c>
      <c r="AL221" s="86">
        <f t="shared" si="906"/>
        <v>0</v>
      </c>
      <c r="AM221" s="90">
        <f t="shared" si="907"/>
        <v>0</v>
      </c>
      <c r="AN221" s="91">
        <f t="shared" si="908"/>
        <v>0</v>
      </c>
      <c r="AO221" s="104">
        <f t="shared" si="909"/>
        <v>177729.00000000003</v>
      </c>
      <c r="AP221" s="104">
        <f t="shared" si="910"/>
        <v>69128.209999999992</v>
      </c>
      <c r="AQ221" s="104">
        <f t="shared" si="911"/>
        <v>0</v>
      </c>
      <c r="AR221" s="104">
        <f t="shared" si="912"/>
        <v>0</v>
      </c>
      <c r="AS221" s="104">
        <f t="shared" si="913"/>
        <v>74202.61</v>
      </c>
      <c r="AT221" s="104">
        <f t="shared" si="914"/>
        <v>0</v>
      </c>
      <c r="AU221" s="104">
        <f t="shared" si="915"/>
        <v>0</v>
      </c>
      <c r="AV221" s="104">
        <f t="shared" si="916"/>
        <v>33139.259999999995</v>
      </c>
      <c r="AW221" s="104">
        <f t="shared" si="917"/>
        <v>0</v>
      </c>
      <c r="AX221" s="104">
        <f t="shared" si="918"/>
        <v>0</v>
      </c>
      <c r="AY221" s="104">
        <f t="shared" si="919"/>
        <v>0</v>
      </c>
      <c r="AZ221" s="104">
        <f t="shared" si="920"/>
        <v>0</v>
      </c>
      <c r="BA221" s="104">
        <f t="shared" si="921"/>
        <v>0</v>
      </c>
      <c r="BB221" s="104">
        <f t="shared" si="922"/>
        <v>0</v>
      </c>
      <c r="BC221" s="104">
        <f t="shared" si="923"/>
        <v>0</v>
      </c>
      <c r="BD221" s="104">
        <f t="shared" si="924"/>
        <v>0</v>
      </c>
      <c r="BE221" s="86">
        <f t="shared" si="925"/>
        <v>354199.08</v>
      </c>
      <c r="BF221" s="90">
        <f t="shared" si="926"/>
        <v>5.4952568068791854E-2</v>
      </c>
      <c r="BG221" s="85">
        <f t="shared" si="927"/>
        <v>574.07588453621611</v>
      </c>
      <c r="BH221" s="104">
        <f t="shared" si="928"/>
        <v>0</v>
      </c>
      <c r="BI221" s="104">
        <f t="shared" si="929"/>
        <v>0</v>
      </c>
      <c r="BJ221" s="104">
        <f t="shared" si="930"/>
        <v>6529.1200000000008</v>
      </c>
      <c r="BK221" s="104">
        <f t="shared" si="931"/>
        <v>0</v>
      </c>
      <c r="BL221" s="104">
        <f t="shared" si="932"/>
        <v>0</v>
      </c>
      <c r="BM221" s="104">
        <f t="shared" si="933"/>
        <v>0</v>
      </c>
      <c r="BN221" s="104">
        <f t="shared" si="934"/>
        <v>11394.96</v>
      </c>
      <c r="BO221" s="87">
        <f t="shared" si="935"/>
        <v>17924.080000000002</v>
      </c>
      <c r="BP221" s="90">
        <f t="shared" si="936"/>
        <v>2.7808491943865886E-3</v>
      </c>
      <c r="BQ221" s="85">
        <f t="shared" si="937"/>
        <v>29.050843611727906</v>
      </c>
      <c r="BR221" s="104">
        <f t="shared" si="938"/>
        <v>0</v>
      </c>
      <c r="BS221" s="104">
        <f t="shared" si="939"/>
        <v>0</v>
      </c>
      <c r="BT221" s="104">
        <f t="shared" si="940"/>
        <v>0</v>
      </c>
      <c r="BU221" s="104">
        <f t="shared" si="941"/>
        <v>0</v>
      </c>
      <c r="BV221" s="87">
        <f t="shared" si="942"/>
        <v>0</v>
      </c>
      <c r="BW221" s="90">
        <f t="shared" si="943"/>
        <v>0</v>
      </c>
      <c r="BX221" s="85">
        <f t="shared" si="944"/>
        <v>0</v>
      </c>
      <c r="BY221" s="104">
        <v>1081901.7699999998</v>
      </c>
      <c r="BZ221" s="90">
        <v>0.16785272468712054</v>
      </c>
      <c r="CA221" s="85">
        <v>1753.5158916676116</v>
      </c>
      <c r="CB221" s="104">
        <v>230821.69</v>
      </c>
      <c r="CC221" s="90">
        <f t="shared" si="945"/>
        <v>3.5811060354754655E-2</v>
      </c>
      <c r="CD221" s="85">
        <f t="shared" si="946"/>
        <v>374.10928864325189</v>
      </c>
      <c r="CE221" s="106">
        <f t="shared" si="947"/>
        <v>352071.41</v>
      </c>
      <c r="CF221" s="107">
        <f t="shared" si="948"/>
        <v>5.462246859336993E-2</v>
      </c>
      <c r="CG221" s="108">
        <f t="shared" si="949"/>
        <v>570.62741697596391</v>
      </c>
    </row>
    <row r="222" spans="1:85" x14ac:dyDescent="0.2">
      <c r="A222" s="56" t="s">
        <v>422</v>
      </c>
      <c r="B222" s="101" t="s">
        <v>423</v>
      </c>
      <c r="C222" s="102">
        <f t="shared" si="873"/>
        <v>596.71999999999991</v>
      </c>
      <c r="D222" s="102">
        <f t="shared" si="874"/>
        <v>6724803.4699999997</v>
      </c>
      <c r="E222" s="103">
        <f t="shared" si="875"/>
        <v>3431954.53</v>
      </c>
      <c r="F222" s="103">
        <f t="shared" si="876"/>
        <v>0</v>
      </c>
      <c r="G222" s="103">
        <f t="shared" si="877"/>
        <v>0</v>
      </c>
      <c r="H222" s="103">
        <f t="shared" si="950"/>
        <v>3431954.53</v>
      </c>
      <c r="I222" s="90">
        <f t="shared" si="878"/>
        <v>0.51034272530197822</v>
      </c>
      <c r="J222" s="85">
        <f t="shared" si="879"/>
        <v>5751.3650120659613</v>
      </c>
      <c r="K222" s="103">
        <f t="shared" si="880"/>
        <v>0</v>
      </c>
      <c r="L222" s="103">
        <f t="shared" si="881"/>
        <v>0</v>
      </c>
      <c r="M222" s="103">
        <f t="shared" si="882"/>
        <v>0</v>
      </c>
      <c r="N222" s="103">
        <f t="shared" si="883"/>
        <v>0</v>
      </c>
      <c r="O222" s="103">
        <f t="shared" si="884"/>
        <v>0</v>
      </c>
      <c r="P222" s="103">
        <f t="shared" si="885"/>
        <v>0</v>
      </c>
      <c r="Q222" s="103"/>
      <c r="R222" s="88">
        <f t="shared" si="886"/>
        <v>0</v>
      </c>
      <c r="S222" s="89">
        <f t="shared" si="887"/>
        <v>0</v>
      </c>
      <c r="T222" s="104">
        <f t="shared" si="888"/>
        <v>460356.79</v>
      </c>
      <c r="U222" s="104">
        <f t="shared" si="889"/>
        <v>9956.5300000000007</v>
      </c>
      <c r="V222" s="104">
        <f t="shared" si="890"/>
        <v>106638.14000000001</v>
      </c>
      <c r="W222" s="103">
        <f t="shared" si="891"/>
        <v>0</v>
      </c>
      <c r="X222" s="103">
        <f t="shared" si="892"/>
        <v>0</v>
      </c>
      <c r="Y222" s="103">
        <f t="shared" si="893"/>
        <v>0</v>
      </c>
      <c r="Z222" s="105">
        <f t="shared" si="894"/>
        <v>576951.46</v>
      </c>
      <c r="AA222" s="90">
        <f t="shared" si="895"/>
        <v>8.5794545903658953E-2</v>
      </c>
      <c r="AB222" s="85">
        <f t="shared" si="896"/>
        <v>966.8713299369889</v>
      </c>
      <c r="AC222" s="104">
        <f t="shared" si="897"/>
        <v>300651.95999999996</v>
      </c>
      <c r="AD222" s="104">
        <f t="shared" si="898"/>
        <v>13419.6</v>
      </c>
      <c r="AE222" s="104">
        <f t="shared" si="899"/>
        <v>3892.11</v>
      </c>
      <c r="AF222" s="104">
        <f t="shared" si="900"/>
        <v>0</v>
      </c>
      <c r="AG222" s="86">
        <f t="shared" si="901"/>
        <v>317963.66999999993</v>
      </c>
      <c r="AH222" s="90">
        <f t="shared" si="902"/>
        <v>4.7282224888573574E-2</v>
      </c>
      <c r="AI222" s="86">
        <f t="shared" si="903"/>
        <v>532.85237632390397</v>
      </c>
      <c r="AJ222" s="104">
        <f t="shared" si="904"/>
        <v>0</v>
      </c>
      <c r="AK222" s="104">
        <f t="shared" si="905"/>
        <v>0</v>
      </c>
      <c r="AL222" s="86">
        <f t="shared" si="906"/>
        <v>0</v>
      </c>
      <c r="AM222" s="90">
        <f t="shared" si="907"/>
        <v>0</v>
      </c>
      <c r="AN222" s="91">
        <f t="shared" si="908"/>
        <v>0</v>
      </c>
      <c r="AO222" s="104">
        <f t="shared" si="909"/>
        <v>91820.800000000003</v>
      </c>
      <c r="AP222" s="104">
        <f t="shared" si="910"/>
        <v>54859.72</v>
      </c>
      <c r="AQ222" s="104">
        <f t="shared" si="911"/>
        <v>0</v>
      </c>
      <c r="AR222" s="104">
        <f t="shared" si="912"/>
        <v>0</v>
      </c>
      <c r="AS222" s="104">
        <f t="shared" si="913"/>
        <v>107338.92000000001</v>
      </c>
      <c r="AT222" s="104">
        <f t="shared" si="914"/>
        <v>0</v>
      </c>
      <c r="AU222" s="104">
        <f t="shared" si="915"/>
        <v>0</v>
      </c>
      <c r="AV222" s="104">
        <f t="shared" si="916"/>
        <v>6018</v>
      </c>
      <c r="AW222" s="104">
        <f t="shared" si="917"/>
        <v>0</v>
      </c>
      <c r="AX222" s="104">
        <f t="shared" si="918"/>
        <v>0</v>
      </c>
      <c r="AY222" s="104">
        <f t="shared" si="919"/>
        <v>0</v>
      </c>
      <c r="AZ222" s="104">
        <f t="shared" si="920"/>
        <v>0</v>
      </c>
      <c r="BA222" s="104">
        <f t="shared" si="921"/>
        <v>0</v>
      </c>
      <c r="BB222" s="104">
        <f t="shared" si="922"/>
        <v>0</v>
      </c>
      <c r="BC222" s="104">
        <f t="shared" si="923"/>
        <v>0</v>
      </c>
      <c r="BD222" s="104">
        <f t="shared" si="924"/>
        <v>0</v>
      </c>
      <c r="BE222" s="86">
        <f t="shared" si="925"/>
        <v>260037.44000000003</v>
      </c>
      <c r="BF222" s="90">
        <f t="shared" si="926"/>
        <v>3.8668407360906869E-2</v>
      </c>
      <c r="BG222" s="85">
        <f t="shared" si="927"/>
        <v>435.7779863252448</v>
      </c>
      <c r="BH222" s="104">
        <f t="shared" si="928"/>
        <v>18785.140000000003</v>
      </c>
      <c r="BI222" s="104">
        <f t="shared" si="929"/>
        <v>0</v>
      </c>
      <c r="BJ222" s="104">
        <f t="shared" si="930"/>
        <v>2610.02</v>
      </c>
      <c r="BK222" s="104">
        <f t="shared" si="931"/>
        <v>0</v>
      </c>
      <c r="BL222" s="104">
        <f t="shared" si="932"/>
        <v>0</v>
      </c>
      <c r="BM222" s="104">
        <f t="shared" si="933"/>
        <v>0</v>
      </c>
      <c r="BN222" s="104">
        <f t="shared" si="934"/>
        <v>440.9</v>
      </c>
      <c r="BO222" s="87">
        <f t="shared" si="935"/>
        <v>21836.060000000005</v>
      </c>
      <c r="BP222" s="90">
        <f t="shared" si="936"/>
        <v>3.2470926618767054E-3</v>
      </c>
      <c r="BQ222" s="85">
        <f t="shared" si="937"/>
        <v>36.593477677972935</v>
      </c>
      <c r="BR222" s="104">
        <f t="shared" si="938"/>
        <v>0</v>
      </c>
      <c r="BS222" s="104">
        <f t="shared" si="939"/>
        <v>0</v>
      </c>
      <c r="BT222" s="104">
        <f t="shared" si="940"/>
        <v>0</v>
      </c>
      <c r="BU222" s="104">
        <f t="shared" si="941"/>
        <v>0</v>
      </c>
      <c r="BV222" s="87">
        <f t="shared" si="942"/>
        <v>0</v>
      </c>
      <c r="BW222" s="90">
        <f t="shared" si="943"/>
        <v>0</v>
      </c>
      <c r="BX222" s="85">
        <f t="shared" si="944"/>
        <v>0</v>
      </c>
      <c r="BY222" s="104">
        <v>1434269.2800000003</v>
      </c>
      <c r="BZ222" s="90">
        <v>0.21328047524339033</v>
      </c>
      <c r="CA222" s="85">
        <v>2403.5884166778396</v>
      </c>
      <c r="CB222" s="104">
        <v>286957.28999999992</v>
      </c>
      <c r="CC222" s="90">
        <f t="shared" si="945"/>
        <v>4.2671476018614402E-2</v>
      </c>
      <c r="CD222" s="85">
        <f t="shared" si="946"/>
        <v>480.89102091433159</v>
      </c>
      <c r="CE222" s="106">
        <f t="shared" si="947"/>
        <v>394833.74000000005</v>
      </c>
      <c r="CF222" s="107">
        <f t="shared" si="948"/>
        <v>5.8713052621000988E-2</v>
      </c>
      <c r="CG222" s="108">
        <f t="shared" si="949"/>
        <v>661.67338115028838</v>
      </c>
    </row>
    <row r="223" spans="1:85" x14ac:dyDescent="0.2">
      <c r="A223" s="56" t="s">
        <v>424</v>
      </c>
      <c r="B223" s="101" t="s">
        <v>425</v>
      </c>
      <c r="C223" s="102">
        <f t="shared" si="873"/>
        <v>631.66999999999985</v>
      </c>
      <c r="D223" s="102">
        <f t="shared" si="874"/>
        <v>6804046.0599999996</v>
      </c>
      <c r="E223" s="103">
        <f t="shared" si="875"/>
        <v>3943511.9699999983</v>
      </c>
      <c r="F223" s="103">
        <f t="shared" si="876"/>
        <v>0</v>
      </c>
      <c r="G223" s="103">
        <f t="shared" si="877"/>
        <v>0</v>
      </c>
      <c r="H223" s="103">
        <f t="shared" si="950"/>
        <v>3943511.9699999983</v>
      </c>
      <c r="I223" s="90">
        <f t="shared" si="878"/>
        <v>0.5795833736610535</v>
      </c>
      <c r="J223" s="85">
        <f t="shared" si="879"/>
        <v>6242.9939208764063</v>
      </c>
      <c r="K223" s="103">
        <f t="shared" si="880"/>
        <v>0</v>
      </c>
      <c r="L223" s="103">
        <f t="shared" si="881"/>
        <v>0</v>
      </c>
      <c r="M223" s="103">
        <f t="shared" si="882"/>
        <v>0</v>
      </c>
      <c r="N223" s="103">
        <f t="shared" si="883"/>
        <v>0</v>
      </c>
      <c r="O223" s="103">
        <f t="shared" si="884"/>
        <v>0</v>
      </c>
      <c r="P223" s="103">
        <f t="shared" si="885"/>
        <v>0</v>
      </c>
      <c r="Q223" s="103"/>
      <c r="R223" s="88">
        <f t="shared" si="886"/>
        <v>0</v>
      </c>
      <c r="S223" s="89">
        <f t="shared" si="887"/>
        <v>0</v>
      </c>
      <c r="T223" s="104">
        <f t="shared" si="888"/>
        <v>529923.07999999996</v>
      </c>
      <c r="U223" s="104">
        <f t="shared" si="889"/>
        <v>43419.98</v>
      </c>
      <c r="V223" s="103">
        <f t="shared" si="890"/>
        <v>0</v>
      </c>
      <c r="W223" s="103">
        <f t="shared" si="891"/>
        <v>0</v>
      </c>
      <c r="X223" s="103">
        <f t="shared" si="892"/>
        <v>0</v>
      </c>
      <c r="Y223" s="103">
        <f t="shared" si="893"/>
        <v>0</v>
      </c>
      <c r="Z223" s="105">
        <f t="shared" si="894"/>
        <v>573343.05999999994</v>
      </c>
      <c r="AA223" s="90">
        <f t="shared" si="895"/>
        <v>8.4265017453453273E-2</v>
      </c>
      <c r="AB223" s="85">
        <f t="shared" si="896"/>
        <v>907.66232368166936</v>
      </c>
      <c r="AC223" s="104">
        <f t="shared" si="897"/>
        <v>234557.39</v>
      </c>
      <c r="AD223" s="104">
        <f t="shared" si="898"/>
        <v>45271.93</v>
      </c>
      <c r="AE223" s="104">
        <f t="shared" si="899"/>
        <v>4293.6499999999996</v>
      </c>
      <c r="AF223" s="104">
        <f t="shared" si="900"/>
        <v>0</v>
      </c>
      <c r="AG223" s="86">
        <f t="shared" si="901"/>
        <v>284122.97000000003</v>
      </c>
      <c r="AH223" s="90">
        <f t="shared" si="902"/>
        <v>4.1757943361130048E-2</v>
      </c>
      <c r="AI223" s="86">
        <f t="shared" si="903"/>
        <v>449.7965235011954</v>
      </c>
      <c r="AJ223" s="104">
        <f t="shared" si="904"/>
        <v>0</v>
      </c>
      <c r="AK223" s="104">
        <f t="shared" si="905"/>
        <v>0</v>
      </c>
      <c r="AL223" s="86">
        <f t="shared" si="906"/>
        <v>0</v>
      </c>
      <c r="AM223" s="90">
        <f t="shared" si="907"/>
        <v>0</v>
      </c>
      <c r="AN223" s="91">
        <f t="shared" si="908"/>
        <v>0</v>
      </c>
      <c r="AO223" s="104">
        <f t="shared" si="909"/>
        <v>59068.24</v>
      </c>
      <c r="AP223" s="104">
        <f t="shared" si="910"/>
        <v>19864.269999999997</v>
      </c>
      <c r="AQ223" s="104">
        <f t="shared" si="911"/>
        <v>0</v>
      </c>
      <c r="AR223" s="104">
        <f t="shared" si="912"/>
        <v>0</v>
      </c>
      <c r="AS223" s="104">
        <f t="shared" si="913"/>
        <v>146592.41</v>
      </c>
      <c r="AT223" s="104">
        <f t="shared" si="914"/>
        <v>0</v>
      </c>
      <c r="AU223" s="104">
        <f t="shared" si="915"/>
        <v>0</v>
      </c>
      <c r="AV223" s="104">
        <f t="shared" si="916"/>
        <v>13531.01</v>
      </c>
      <c r="AW223" s="104">
        <f t="shared" si="917"/>
        <v>0</v>
      </c>
      <c r="AX223" s="104">
        <f t="shared" si="918"/>
        <v>0</v>
      </c>
      <c r="AY223" s="104">
        <f t="shared" si="919"/>
        <v>0</v>
      </c>
      <c r="AZ223" s="104">
        <f t="shared" si="920"/>
        <v>0</v>
      </c>
      <c r="BA223" s="104">
        <f t="shared" si="921"/>
        <v>0</v>
      </c>
      <c r="BB223" s="104">
        <f t="shared" si="922"/>
        <v>0</v>
      </c>
      <c r="BC223" s="104">
        <f t="shared" si="923"/>
        <v>0</v>
      </c>
      <c r="BD223" s="104">
        <f t="shared" si="924"/>
        <v>0</v>
      </c>
      <c r="BE223" s="86">
        <f t="shared" si="925"/>
        <v>239055.93</v>
      </c>
      <c r="BF223" s="90">
        <f t="shared" si="926"/>
        <v>3.5134378558278015E-2</v>
      </c>
      <c r="BG223" s="85">
        <f t="shared" si="927"/>
        <v>378.45066252948544</v>
      </c>
      <c r="BH223" s="104">
        <f t="shared" si="928"/>
        <v>0</v>
      </c>
      <c r="BI223" s="104">
        <f t="shared" si="929"/>
        <v>1647.98</v>
      </c>
      <c r="BJ223" s="104">
        <f t="shared" si="930"/>
        <v>3691.4900000000002</v>
      </c>
      <c r="BK223" s="104">
        <f t="shared" si="931"/>
        <v>0</v>
      </c>
      <c r="BL223" s="104">
        <f t="shared" si="932"/>
        <v>0</v>
      </c>
      <c r="BM223" s="104">
        <f t="shared" si="933"/>
        <v>0</v>
      </c>
      <c r="BN223" s="104">
        <f t="shared" si="934"/>
        <v>42859.57</v>
      </c>
      <c r="BO223" s="87">
        <f t="shared" si="935"/>
        <v>48199.040000000001</v>
      </c>
      <c r="BP223" s="90">
        <f t="shared" si="936"/>
        <v>7.0838791470497486E-3</v>
      </c>
      <c r="BQ223" s="85">
        <f t="shared" si="937"/>
        <v>76.304146152263073</v>
      </c>
      <c r="BR223" s="104">
        <f t="shared" si="938"/>
        <v>0</v>
      </c>
      <c r="BS223" s="104">
        <f t="shared" si="939"/>
        <v>0</v>
      </c>
      <c r="BT223" s="104">
        <f t="shared" si="940"/>
        <v>0</v>
      </c>
      <c r="BU223" s="104">
        <f t="shared" si="941"/>
        <v>0</v>
      </c>
      <c r="BV223" s="87">
        <f t="shared" si="942"/>
        <v>0</v>
      </c>
      <c r="BW223" s="90">
        <f t="shared" si="943"/>
        <v>0</v>
      </c>
      <c r="BX223" s="85">
        <f t="shared" si="944"/>
        <v>0</v>
      </c>
      <c r="BY223" s="104">
        <v>1043181.3899999994</v>
      </c>
      <c r="BZ223" s="90">
        <v>0.1533178024958872</v>
      </c>
      <c r="CA223" s="85">
        <v>1651.4657811832124</v>
      </c>
      <c r="CB223" s="104">
        <v>299078.38</v>
      </c>
      <c r="CC223" s="90">
        <f t="shared" si="945"/>
        <v>4.3955960521525339E-2</v>
      </c>
      <c r="CD223" s="85">
        <f t="shared" si="946"/>
        <v>473.47250937989787</v>
      </c>
      <c r="CE223" s="106">
        <f t="shared" si="947"/>
        <v>373553.32</v>
      </c>
      <c r="CF223" s="107">
        <f t="shared" si="948"/>
        <v>5.4901644801622643E-2</v>
      </c>
      <c r="CG223" s="108">
        <f t="shared" si="949"/>
        <v>591.37416689094005</v>
      </c>
    </row>
    <row r="224" spans="1:85" x14ac:dyDescent="0.2">
      <c r="A224" s="56" t="s">
        <v>426</v>
      </c>
      <c r="B224" s="101" t="s">
        <v>427</v>
      </c>
      <c r="C224" s="102">
        <f t="shared" si="873"/>
        <v>624.7399999999999</v>
      </c>
      <c r="D224" s="102">
        <f t="shared" si="874"/>
        <v>8094641.8499999996</v>
      </c>
      <c r="E224" s="103">
        <f t="shared" si="875"/>
        <v>3141167.1599999997</v>
      </c>
      <c r="F224" s="103">
        <f t="shared" si="876"/>
        <v>187679.18999999997</v>
      </c>
      <c r="G224" s="103">
        <f t="shared" si="877"/>
        <v>1173.42</v>
      </c>
      <c r="H224" s="103">
        <f t="shared" si="950"/>
        <v>3330019.7699999996</v>
      </c>
      <c r="I224" s="90">
        <f t="shared" si="878"/>
        <v>0.41138568348147481</v>
      </c>
      <c r="J224" s="85">
        <f t="shared" si="879"/>
        <v>5330.2490155904861</v>
      </c>
      <c r="K224" s="103">
        <f t="shared" si="880"/>
        <v>0</v>
      </c>
      <c r="L224" s="103">
        <f t="shared" si="881"/>
        <v>0</v>
      </c>
      <c r="M224" s="103">
        <f t="shared" si="882"/>
        <v>0</v>
      </c>
      <c r="N224" s="103">
        <f t="shared" si="883"/>
        <v>0</v>
      </c>
      <c r="O224" s="103">
        <f t="shared" si="884"/>
        <v>0</v>
      </c>
      <c r="P224" s="103">
        <f t="shared" si="885"/>
        <v>0</v>
      </c>
      <c r="Q224" s="103"/>
      <c r="R224" s="88">
        <f t="shared" si="886"/>
        <v>0</v>
      </c>
      <c r="S224" s="89">
        <f t="shared" si="887"/>
        <v>0</v>
      </c>
      <c r="T224" s="104">
        <f t="shared" si="888"/>
        <v>736617.73000000021</v>
      </c>
      <c r="U224" s="104">
        <f t="shared" si="889"/>
        <v>113103.34999999999</v>
      </c>
      <c r="V224" s="104">
        <f t="shared" si="890"/>
        <v>105782.49</v>
      </c>
      <c r="W224" s="103">
        <f t="shared" si="891"/>
        <v>0</v>
      </c>
      <c r="X224" s="103">
        <f t="shared" si="892"/>
        <v>0</v>
      </c>
      <c r="Y224" s="103">
        <f t="shared" si="893"/>
        <v>0</v>
      </c>
      <c r="Z224" s="105">
        <f t="shared" si="894"/>
        <v>955503.57000000018</v>
      </c>
      <c r="AA224" s="90">
        <f t="shared" si="895"/>
        <v>0.11804148814811372</v>
      </c>
      <c r="AB224" s="85">
        <f t="shared" si="896"/>
        <v>1529.4419598553004</v>
      </c>
      <c r="AC224" s="104">
        <f t="shared" si="897"/>
        <v>211836.01</v>
      </c>
      <c r="AD224" s="104">
        <f t="shared" si="898"/>
        <v>36172.199999999997</v>
      </c>
      <c r="AE224" s="104">
        <f t="shared" si="899"/>
        <v>4744.03</v>
      </c>
      <c r="AF224" s="104">
        <f t="shared" si="900"/>
        <v>0</v>
      </c>
      <c r="AG224" s="86">
        <f t="shared" si="901"/>
        <v>252752.24000000002</v>
      </c>
      <c r="AH224" s="90">
        <f t="shared" si="902"/>
        <v>3.1224635343193106E-2</v>
      </c>
      <c r="AI224" s="86">
        <f t="shared" si="903"/>
        <v>404.57188590453637</v>
      </c>
      <c r="AJ224" s="104">
        <f t="shared" si="904"/>
        <v>0</v>
      </c>
      <c r="AK224" s="104">
        <f t="shared" si="905"/>
        <v>0</v>
      </c>
      <c r="AL224" s="86">
        <f t="shared" si="906"/>
        <v>0</v>
      </c>
      <c r="AM224" s="90">
        <f t="shared" si="907"/>
        <v>0</v>
      </c>
      <c r="AN224" s="91">
        <f t="shared" si="908"/>
        <v>0</v>
      </c>
      <c r="AO224" s="104">
        <f t="shared" si="909"/>
        <v>225661.71000000002</v>
      </c>
      <c r="AP224" s="104">
        <f t="shared" si="910"/>
        <v>44295.72</v>
      </c>
      <c r="AQ224" s="104">
        <f t="shared" si="911"/>
        <v>0</v>
      </c>
      <c r="AR224" s="104">
        <f t="shared" si="912"/>
        <v>0</v>
      </c>
      <c r="AS224" s="104">
        <f t="shared" si="913"/>
        <v>183067.69000000003</v>
      </c>
      <c r="AT224" s="104">
        <f t="shared" si="914"/>
        <v>0</v>
      </c>
      <c r="AU224" s="104">
        <f t="shared" si="915"/>
        <v>0</v>
      </c>
      <c r="AV224" s="104">
        <f t="shared" si="916"/>
        <v>869018.32000000007</v>
      </c>
      <c r="AW224" s="104">
        <f t="shared" si="917"/>
        <v>11118.779999999999</v>
      </c>
      <c r="AX224" s="104">
        <f t="shared" si="918"/>
        <v>0</v>
      </c>
      <c r="AY224" s="104">
        <f t="shared" si="919"/>
        <v>0</v>
      </c>
      <c r="AZ224" s="104">
        <f t="shared" si="920"/>
        <v>13497.69</v>
      </c>
      <c r="BA224" s="104">
        <f t="shared" si="921"/>
        <v>104310.95999999999</v>
      </c>
      <c r="BB224" s="104">
        <f t="shared" si="922"/>
        <v>0</v>
      </c>
      <c r="BC224" s="104">
        <f t="shared" si="923"/>
        <v>12042</v>
      </c>
      <c r="BD224" s="104">
        <f t="shared" si="924"/>
        <v>0</v>
      </c>
      <c r="BE224" s="86">
        <f t="shared" si="925"/>
        <v>1463012.87</v>
      </c>
      <c r="BF224" s="90">
        <f t="shared" si="926"/>
        <v>0.18073843131181896</v>
      </c>
      <c r="BG224" s="85">
        <f t="shared" si="927"/>
        <v>2341.7947786279096</v>
      </c>
      <c r="BH224" s="104">
        <f t="shared" si="928"/>
        <v>5251.03</v>
      </c>
      <c r="BI224" s="104">
        <f t="shared" si="929"/>
        <v>0</v>
      </c>
      <c r="BJ224" s="104">
        <f t="shared" si="930"/>
        <v>6504.8099999999995</v>
      </c>
      <c r="BK224" s="104">
        <f t="shared" si="931"/>
        <v>0</v>
      </c>
      <c r="BL224" s="104">
        <f t="shared" si="932"/>
        <v>0</v>
      </c>
      <c r="BM224" s="104">
        <f t="shared" si="933"/>
        <v>0</v>
      </c>
      <c r="BN224" s="104">
        <f t="shared" si="934"/>
        <v>48409.01</v>
      </c>
      <c r="BO224" s="87">
        <f t="shared" si="935"/>
        <v>60164.850000000006</v>
      </c>
      <c r="BP224" s="90">
        <f t="shared" si="936"/>
        <v>7.4326759744163364E-3</v>
      </c>
      <c r="BQ224" s="85">
        <f t="shared" si="937"/>
        <v>96.30382239011432</v>
      </c>
      <c r="BR224" s="104">
        <f t="shared" si="938"/>
        <v>0</v>
      </c>
      <c r="BS224" s="104">
        <f t="shared" si="939"/>
        <v>0</v>
      </c>
      <c r="BT224" s="104">
        <f t="shared" si="940"/>
        <v>82098.86</v>
      </c>
      <c r="BU224" s="104">
        <f t="shared" si="941"/>
        <v>0</v>
      </c>
      <c r="BV224" s="87">
        <f t="shared" si="942"/>
        <v>82098.86</v>
      </c>
      <c r="BW224" s="90">
        <f t="shared" si="943"/>
        <v>1.0142370906749878E-2</v>
      </c>
      <c r="BX224" s="85">
        <f t="shared" si="944"/>
        <v>131.4128437429971</v>
      </c>
      <c r="BY224" s="104">
        <v>1259913.0999999999</v>
      </c>
      <c r="BZ224" s="90">
        <v>0.15564778817236985</v>
      </c>
      <c r="CA224" s="85">
        <v>2016.6999071613793</v>
      </c>
      <c r="CB224" s="104">
        <v>312322.02</v>
      </c>
      <c r="CC224" s="90">
        <f t="shared" si="945"/>
        <v>3.8583797255958896E-2</v>
      </c>
      <c r="CD224" s="85">
        <f t="shared" si="946"/>
        <v>499.92320005122144</v>
      </c>
      <c r="CE224" s="106">
        <f t="shared" si="947"/>
        <v>378854.56999999995</v>
      </c>
      <c r="CF224" s="107">
        <f t="shared" si="948"/>
        <v>4.6803129405904469E-2</v>
      </c>
      <c r="CG224" s="108">
        <f t="shared" si="949"/>
        <v>606.41958254633926</v>
      </c>
    </row>
    <row r="225" spans="1:85" x14ac:dyDescent="0.2">
      <c r="A225" s="56" t="s">
        <v>428</v>
      </c>
      <c r="B225" s="101" t="s">
        <v>429</v>
      </c>
      <c r="C225" s="102">
        <f t="shared" si="873"/>
        <v>554.43999999999994</v>
      </c>
      <c r="D225" s="102">
        <f t="shared" si="874"/>
        <v>7200919.0700000003</v>
      </c>
      <c r="E225" s="103">
        <f t="shared" si="875"/>
        <v>3587467.7499999991</v>
      </c>
      <c r="F225" s="103">
        <f t="shared" si="876"/>
        <v>0</v>
      </c>
      <c r="G225" s="103">
        <f t="shared" si="877"/>
        <v>0</v>
      </c>
      <c r="H225" s="103">
        <f t="shared" si="950"/>
        <v>3587467.7499999991</v>
      </c>
      <c r="I225" s="90">
        <f t="shared" si="878"/>
        <v>0.49819581571828425</v>
      </c>
      <c r="J225" s="85">
        <f t="shared" si="879"/>
        <v>6470.434582641944</v>
      </c>
      <c r="K225" s="103">
        <f t="shared" si="880"/>
        <v>0</v>
      </c>
      <c r="L225" s="103">
        <f t="shared" si="881"/>
        <v>0</v>
      </c>
      <c r="M225" s="103">
        <f t="shared" si="882"/>
        <v>0</v>
      </c>
      <c r="N225" s="103">
        <f t="shared" si="883"/>
        <v>0</v>
      </c>
      <c r="O225" s="103">
        <f t="shared" si="884"/>
        <v>0</v>
      </c>
      <c r="P225" s="103">
        <f t="shared" si="885"/>
        <v>0</v>
      </c>
      <c r="Q225" s="103"/>
      <c r="R225" s="88">
        <f t="shared" si="886"/>
        <v>0</v>
      </c>
      <c r="S225" s="89">
        <f t="shared" si="887"/>
        <v>0</v>
      </c>
      <c r="T225" s="104">
        <f t="shared" si="888"/>
        <v>445716.18</v>
      </c>
      <c r="U225" s="104">
        <f t="shared" si="889"/>
        <v>46486.080000000002</v>
      </c>
      <c r="V225" s="104">
        <f t="shared" si="890"/>
        <v>139664.44</v>
      </c>
      <c r="W225" s="103">
        <f t="shared" si="891"/>
        <v>0</v>
      </c>
      <c r="X225" s="103">
        <f t="shared" si="892"/>
        <v>0</v>
      </c>
      <c r="Y225" s="103">
        <f t="shared" si="893"/>
        <v>0</v>
      </c>
      <c r="Z225" s="105">
        <f t="shared" si="894"/>
        <v>631866.69999999995</v>
      </c>
      <c r="AA225" s="90">
        <f t="shared" si="895"/>
        <v>8.7748062970522997E-2</v>
      </c>
      <c r="AB225" s="85">
        <f t="shared" si="896"/>
        <v>1139.6484741360653</v>
      </c>
      <c r="AC225" s="104">
        <f t="shared" si="897"/>
        <v>273591.23000000004</v>
      </c>
      <c r="AD225" s="104">
        <f t="shared" si="898"/>
        <v>52233.22</v>
      </c>
      <c r="AE225" s="104">
        <f t="shared" si="899"/>
        <v>7873</v>
      </c>
      <c r="AF225" s="104">
        <f t="shared" si="900"/>
        <v>0</v>
      </c>
      <c r="AG225" s="86">
        <f t="shared" si="901"/>
        <v>333697.45000000007</v>
      </c>
      <c r="AH225" s="90">
        <f t="shared" si="902"/>
        <v>4.634095269730619E-2</v>
      </c>
      <c r="AI225" s="86">
        <f t="shared" si="903"/>
        <v>601.8639528172572</v>
      </c>
      <c r="AJ225" s="104">
        <f t="shared" si="904"/>
        <v>0</v>
      </c>
      <c r="AK225" s="104">
        <f t="shared" si="905"/>
        <v>0</v>
      </c>
      <c r="AL225" s="86">
        <f t="shared" si="906"/>
        <v>0</v>
      </c>
      <c r="AM225" s="90">
        <f t="shared" si="907"/>
        <v>0</v>
      </c>
      <c r="AN225" s="91">
        <f t="shared" si="908"/>
        <v>0</v>
      </c>
      <c r="AO225" s="104">
        <f t="shared" si="909"/>
        <v>366876.38999999996</v>
      </c>
      <c r="AP225" s="104">
        <f t="shared" si="910"/>
        <v>34836</v>
      </c>
      <c r="AQ225" s="104">
        <f t="shared" si="911"/>
        <v>0</v>
      </c>
      <c r="AR225" s="104">
        <f t="shared" si="912"/>
        <v>0</v>
      </c>
      <c r="AS225" s="104">
        <f t="shared" si="913"/>
        <v>187822.33</v>
      </c>
      <c r="AT225" s="104">
        <f t="shared" si="914"/>
        <v>0</v>
      </c>
      <c r="AU225" s="104">
        <f t="shared" si="915"/>
        <v>0</v>
      </c>
      <c r="AV225" s="104">
        <f t="shared" si="916"/>
        <v>25079.130000000005</v>
      </c>
      <c r="AW225" s="104">
        <f t="shared" si="917"/>
        <v>0</v>
      </c>
      <c r="AX225" s="104">
        <f t="shared" si="918"/>
        <v>0</v>
      </c>
      <c r="AY225" s="104">
        <f t="shared" si="919"/>
        <v>0</v>
      </c>
      <c r="AZ225" s="104">
        <f t="shared" si="920"/>
        <v>12659</v>
      </c>
      <c r="BA225" s="104">
        <f t="shared" si="921"/>
        <v>65398.28</v>
      </c>
      <c r="BB225" s="104">
        <f t="shared" si="922"/>
        <v>0</v>
      </c>
      <c r="BC225" s="104">
        <f t="shared" si="923"/>
        <v>0</v>
      </c>
      <c r="BD225" s="104">
        <f t="shared" si="924"/>
        <v>0</v>
      </c>
      <c r="BE225" s="86">
        <f t="shared" si="925"/>
        <v>692671.13</v>
      </c>
      <c r="BF225" s="90">
        <f t="shared" si="926"/>
        <v>9.6192044830188603E-2</v>
      </c>
      <c r="BG225" s="85">
        <f t="shared" si="927"/>
        <v>1249.316661857009</v>
      </c>
      <c r="BH225" s="104">
        <f t="shared" si="928"/>
        <v>12730.89</v>
      </c>
      <c r="BI225" s="104">
        <f t="shared" si="929"/>
        <v>0</v>
      </c>
      <c r="BJ225" s="104">
        <f t="shared" si="930"/>
        <v>4455.67</v>
      </c>
      <c r="BK225" s="104">
        <f t="shared" si="931"/>
        <v>0</v>
      </c>
      <c r="BL225" s="104">
        <f t="shared" si="932"/>
        <v>0</v>
      </c>
      <c r="BM225" s="104">
        <f t="shared" si="933"/>
        <v>0</v>
      </c>
      <c r="BN225" s="104">
        <f t="shared" si="934"/>
        <v>0</v>
      </c>
      <c r="BO225" s="87">
        <f t="shared" si="935"/>
        <v>17186.559999999998</v>
      </c>
      <c r="BP225" s="90">
        <f t="shared" si="936"/>
        <v>2.3867175610404407E-3</v>
      </c>
      <c r="BQ225" s="85">
        <f t="shared" si="937"/>
        <v>30.998052088593894</v>
      </c>
      <c r="BR225" s="104">
        <f t="shared" si="938"/>
        <v>0</v>
      </c>
      <c r="BS225" s="104">
        <f t="shared" si="939"/>
        <v>0</v>
      </c>
      <c r="BT225" s="104">
        <f t="shared" si="940"/>
        <v>0</v>
      </c>
      <c r="BU225" s="104">
        <f t="shared" si="941"/>
        <v>0</v>
      </c>
      <c r="BV225" s="87">
        <f t="shared" si="942"/>
        <v>0</v>
      </c>
      <c r="BW225" s="90">
        <f t="shared" si="943"/>
        <v>0</v>
      </c>
      <c r="BX225" s="85">
        <f t="shared" si="944"/>
        <v>0</v>
      </c>
      <c r="BY225" s="104">
        <v>1437933.8</v>
      </c>
      <c r="BZ225" s="90">
        <v>0.19968753794090341</v>
      </c>
      <c r="CA225" s="85">
        <v>2593.4885650385977</v>
      </c>
      <c r="CB225" s="104">
        <v>304938.3</v>
      </c>
      <c r="CC225" s="90">
        <f t="shared" si="945"/>
        <v>4.2347136113557234E-2</v>
      </c>
      <c r="CD225" s="85">
        <f t="shared" si="946"/>
        <v>549.99332659981246</v>
      </c>
      <c r="CE225" s="106">
        <f t="shared" si="947"/>
        <v>195157.37999999998</v>
      </c>
      <c r="CF225" s="107">
        <f t="shared" si="948"/>
        <v>2.7101732168196686E-2</v>
      </c>
      <c r="CG225" s="108">
        <f t="shared" si="949"/>
        <v>351.99008008080227</v>
      </c>
    </row>
    <row r="226" spans="1:85" x14ac:dyDescent="0.2">
      <c r="A226" s="56" t="s">
        <v>430</v>
      </c>
      <c r="B226" s="101" t="s">
        <v>431</v>
      </c>
      <c r="C226" s="102">
        <f t="shared" si="873"/>
        <v>550.06000000000006</v>
      </c>
      <c r="D226" s="102">
        <f t="shared" si="874"/>
        <v>6890546.4400000004</v>
      </c>
      <c r="E226" s="103">
        <f t="shared" si="875"/>
        <v>3544662.8899999997</v>
      </c>
      <c r="F226" s="103">
        <f t="shared" si="876"/>
        <v>0</v>
      </c>
      <c r="G226" s="103">
        <f t="shared" si="877"/>
        <v>0</v>
      </c>
      <c r="H226" s="103">
        <f t="shared" si="950"/>
        <v>3544662.8899999997</v>
      </c>
      <c r="I226" s="90">
        <f t="shared" si="878"/>
        <v>0.51442406213577441</v>
      </c>
      <c r="J226" s="85">
        <f t="shared" si="879"/>
        <v>6444.1386212413181</v>
      </c>
      <c r="K226" s="103">
        <f t="shared" si="880"/>
        <v>0</v>
      </c>
      <c r="L226" s="103">
        <f t="shared" si="881"/>
        <v>0</v>
      </c>
      <c r="M226" s="103">
        <f t="shared" si="882"/>
        <v>0</v>
      </c>
      <c r="N226" s="103">
        <f t="shared" si="883"/>
        <v>0</v>
      </c>
      <c r="O226" s="103">
        <f t="shared" si="884"/>
        <v>0</v>
      </c>
      <c r="P226" s="103">
        <f t="shared" si="885"/>
        <v>0</v>
      </c>
      <c r="Q226" s="103"/>
      <c r="R226" s="88">
        <f t="shared" si="886"/>
        <v>0</v>
      </c>
      <c r="S226" s="89">
        <f t="shared" si="887"/>
        <v>0</v>
      </c>
      <c r="T226" s="104">
        <f t="shared" si="888"/>
        <v>466873.31000000006</v>
      </c>
      <c r="U226" s="104">
        <f t="shared" si="889"/>
        <v>10378.16</v>
      </c>
      <c r="V226" s="104">
        <f t="shared" si="890"/>
        <v>99362.94</v>
      </c>
      <c r="W226" s="103">
        <f t="shared" si="891"/>
        <v>0</v>
      </c>
      <c r="X226" s="103">
        <f t="shared" si="892"/>
        <v>0</v>
      </c>
      <c r="Y226" s="103">
        <f t="shared" si="893"/>
        <v>0</v>
      </c>
      <c r="Z226" s="105">
        <f t="shared" si="894"/>
        <v>576614.41</v>
      </c>
      <c r="AA226" s="90">
        <f t="shared" si="895"/>
        <v>8.36819568695919E-2</v>
      </c>
      <c r="AB226" s="85">
        <f t="shared" si="896"/>
        <v>1048.2754790386502</v>
      </c>
      <c r="AC226" s="104">
        <f t="shared" si="897"/>
        <v>251338.16</v>
      </c>
      <c r="AD226" s="104">
        <f t="shared" si="898"/>
        <v>30378.080000000002</v>
      </c>
      <c r="AE226" s="104">
        <f t="shared" si="899"/>
        <v>3605.45</v>
      </c>
      <c r="AF226" s="104">
        <f t="shared" si="900"/>
        <v>0</v>
      </c>
      <c r="AG226" s="86">
        <f t="shared" si="901"/>
        <v>285321.69</v>
      </c>
      <c r="AH226" s="90">
        <f t="shared" si="902"/>
        <v>4.1407701476865739E-2</v>
      </c>
      <c r="AI226" s="86">
        <f t="shared" si="903"/>
        <v>518.71012253208733</v>
      </c>
      <c r="AJ226" s="104">
        <f t="shared" si="904"/>
        <v>0</v>
      </c>
      <c r="AK226" s="104">
        <f t="shared" si="905"/>
        <v>0</v>
      </c>
      <c r="AL226" s="86">
        <f t="shared" si="906"/>
        <v>0</v>
      </c>
      <c r="AM226" s="90">
        <f t="shared" si="907"/>
        <v>0</v>
      </c>
      <c r="AN226" s="91">
        <f t="shared" si="908"/>
        <v>0</v>
      </c>
      <c r="AO226" s="104">
        <f t="shared" si="909"/>
        <v>92755.12999999999</v>
      </c>
      <c r="AP226" s="104">
        <f t="shared" si="910"/>
        <v>94642.660000000018</v>
      </c>
      <c r="AQ226" s="104">
        <f t="shared" si="911"/>
        <v>0</v>
      </c>
      <c r="AR226" s="104">
        <f t="shared" si="912"/>
        <v>0</v>
      </c>
      <c r="AS226" s="104">
        <f t="shared" si="913"/>
        <v>129984.52999999998</v>
      </c>
      <c r="AT226" s="104">
        <f t="shared" si="914"/>
        <v>0</v>
      </c>
      <c r="AU226" s="104">
        <f t="shared" si="915"/>
        <v>0</v>
      </c>
      <c r="AV226" s="104">
        <f t="shared" si="916"/>
        <v>24832.240000000005</v>
      </c>
      <c r="AW226" s="104">
        <f t="shared" si="917"/>
        <v>0</v>
      </c>
      <c r="AX226" s="104">
        <f t="shared" si="918"/>
        <v>0</v>
      </c>
      <c r="AY226" s="104">
        <f t="shared" si="919"/>
        <v>0</v>
      </c>
      <c r="AZ226" s="104">
        <f t="shared" si="920"/>
        <v>0</v>
      </c>
      <c r="BA226" s="104">
        <f t="shared" si="921"/>
        <v>11574.27</v>
      </c>
      <c r="BB226" s="104">
        <f t="shared" si="922"/>
        <v>0</v>
      </c>
      <c r="BC226" s="104">
        <f t="shared" si="923"/>
        <v>0</v>
      </c>
      <c r="BD226" s="104">
        <f t="shared" si="924"/>
        <v>0</v>
      </c>
      <c r="BE226" s="86">
        <f t="shared" si="925"/>
        <v>353788.83</v>
      </c>
      <c r="BF226" s="90">
        <f t="shared" si="926"/>
        <v>5.1344089047312191E-2</v>
      </c>
      <c r="BG226" s="85">
        <f t="shared" si="927"/>
        <v>643.18225284514415</v>
      </c>
      <c r="BH226" s="104">
        <f t="shared" si="928"/>
        <v>0</v>
      </c>
      <c r="BI226" s="104">
        <f t="shared" si="929"/>
        <v>0</v>
      </c>
      <c r="BJ226" s="104">
        <f t="shared" si="930"/>
        <v>3934.04</v>
      </c>
      <c r="BK226" s="104">
        <f t="shared" si="931"/>
        <v>0</v>
      </c>
      <c r="BL226" s="104">
        <f t="shared" si="932"/>
        <v>0</v>
      </c>
      <c r="BM226" s="104">
        <f t="shared" si="933"/>
        <v>0</v>
      </c>
      <c r="BN226" s="104">
        <f t="shared" si="934"/>
        <v>3543.7</v>
      </c>
      <c r="BO226" s="87">
        <f t="shared" si="935"/>
        <v>7477.74</v>
      </c>
      <c r="BP226" s="90">
        <f t="shared" si="936"/>
        <v>1.085217270518824E-3</v>
      </c>
      <c r="BQ226" s="85">
        <f t="shared" si="937"/>
        <v>13.594407882776423</v>
      </c>
      <c r="BR226" s="104">
        <f t="shared" si="938"/>
        <v>0</v>
      </c>
      <c r="BS226" s="104">
        <f t="shared" si="939"/>
        <v>0</v>
      </c>
      <c r="BT226" s="104">
        <f t="shared" si="940"/>
        <v>0</v>
      </c>
      <c r="BU226" s="104">
        <f t="shared" si="941"/>
        <v>0</v>
      </c>
      <c r="BV226" s="87">
        <f t="shared" si="942"/>
        <v>0</v>
      </c>
      <c r="BW226" s="90">
        <f t="shared" si="943"/>
        <v>0</v>
      </c>
      <c r="BX226" s="85">
        <f t="shared" si="944"/>
        <v>0</v>
      </c>
      <c r="BY226" s="104">
        <v>1229735.8399999999</v>
      </c>
      <c r="BZ226" s="90">
        <v>0.17846709991842094</v>
      </c>
      <c r="CA226" s="85">
        <v>2235.6394575137251</v>
      </c>
      <c r="CB226" s="104">
        <v>270816.78000000003</v>
      </c>
      <c r="CC226" s="90">
        <f t="shared" si="945"/>
        <v>3.9302656524872068E-2</v>
      </c>
      <c r="CD226" s="85">
        <f t="shared" si="946"/>
        <v>492.34043558884485</v>
      </c>
      <c r="CE226" s="106">
        <f t="shared" si="947"/>
        <v>622128.26</v>
      </c>
      <c r="CF226" s="107">
        <f t="shared" si="948"/>
        <v>9.0287216756643751E-2</v>
      </c>
      <c r="CG226" s="108">
        <f t="shared" si="949"/>
        <v>1131.0189070283241</v>
      </c>
    </row>
    <row r="227" spans="1:85" x14ac:dyDescent="0.2">
      <c r="A227" s="56" t="s">
        <v>432</v>
      </c>
      <c r="B227" s="101" t="s">
        <v>433</v>
      </c>
      <c r="C227" s="102">
        <f t="shared" si="873"/>
        <v>585.05999999999995</v>
      </c>
      <c r="D227" s="102">
        <f t="shared" si="874"/>
        <v>5873638.4400000004</v>
      </c>
      <c r="E227" s="103">
        <f t="shared" si="875"/>
        <v>1950315.72</v>
      </c>
      <c r="F227" s="103">
        <f t="shared" si="876"/>
        <v>1534936.4399999995</v>
      </c>
      <c r="G227" s="103">
        <f t="shared" si="877"/>
        <v>0</v>
      </c>
      <c r="H227" s="103">
        <f t="shared" si="950"/>
        <v>3485252.1599999992</v>
      </c>
      <c r="I227" s="90">
        <f t="shared" si="878"/>
        <v>0.59337192706059705</v>
      </c>
      <c r="J227" s="85">
        <f t="shared" si="879"/>
        <v>5957.0850169213409</v>
      </c>
      <c r="K227" s="103">
        <f t="shared" si="880"/>
        <v>0</v>
      </c>
      <c r="L227" s="103">
        <f t="shared" si="881"/>
        <v>0</v>
      </c>
      <c r="M227" s="103">
        <f t="shared" si="882"/>
        <v>0</v>
      </c>
      <c r="N227" s="103">
        <f t="shared" si="883"/>
        <v>0</v>
      </c>
      <c r="O227" s="103">
        <f t="shared" si="884"/>
        <v>0</v>
      </c>
      <c r="P227" s="103">
        <f t="shared" si="885"/>
        <v>0</v>
      </c>
      <c r="Q227" s="103"/>
      <c r="R227" s="88">
        <f t="shared" si="886"/>
        <v>0</v>
      </c>
      <c r="S227" s="89">
        <f t="shared" si="887"/>
        <v>0</v>
      </c>
      <c r="T227" s="104">
        <f t="shared" si="888"/>
        <v>413534.43000000005</v>
      </c>
      <c r="U227" s="104">
        <f t="shared" si="889"/>
        <v>0</v>
      </c>
      <c r="V227" s="104">
        <f t="shared" si="890"/>
        <v>71688.36</v>
      </c>
      <c r="W227" s="103">
        <f t="shared" si="891"/>
        <v>0</v>
      </c>
      <c r="X227" s="103">
        <f t="shared" si="892"/>
        <v>0</v>
      </c>
      <c r="Y227" s="103">
        <f t="shared" si="893"/>
        <v>0</v>
      </c>
      <c r="Z227" s="105">
        <f t="shared" si="894"/>
        <v>485222.79000000004</v>
      </c>
      <c r="AA227" s="90">
        <f t="shared" si="895"/>
        <v>8.2610258523165073E-2</v>
      </c>
      <c r="AB227" s="85">
        <f t="shared" si="896"/>
        <v>829.35560455337929</v>
      </c>
      <c r="AC227" s="104">
        <f t="shared" si="897"/>
        <v>120863.81</v>
      </c>
      <c r="AD227" s="104">
        <f t="shared" si="898"/>
        <v>0</v>
      </c>
      <c r="AE227" s="104">
        <f t="shared" si="899"/>
        <v>1115</v>
      </c>
      <c r="AF227" s="104">
        <f t="shared" si="900"/>
        <v>0</v>
      </c>
      <c r="AG227" s="86">
        <f t="shared" si="901"/>
        <v>121978.81</v>
      </c>
      <c r="AH227" s="90">
        <f t="shared" si="902"/>
        <v>2.0767163530072508E-2</v>
      </c>
      <c r="AI227" s="86">
        <f t="shared" si="903"/>
        <v>208.4894027962944</v>
      </c>
      <c r="AJ227" s="104">
        <f t="shared" si="904"/>
        <v>0</v>
      </c>
      <c r="AK227" s="104">
        <f t="shared" si="905"/>
        <v>0</v>
      </c>
      <c r="AL227" s="86">
        <f t="shared" si="906"/>
        <v>0</v>
      </c>
      <c r="AM227" s="90">
        <f t="shared" si="907"/>
        <v>0</v>
      </c>
      <c r="AN227" s="91">
        <f t="shared" si="908"/>
        <v>0</v>
      </c>
      <c r="AO227" s="104">
        <f t="shared" si="909"/>
        <v>69396.88</v>
      </c>
      <c r="AP227" s="104">
        <f t="shared" si="910"/>
        <v>5900.9599999999991</v>
      </c>
      <c r="AQ227" s="104">
        <f t="shared" si="911"/>
        <v>0</v>
      </c>
      <c r="AR227" s="104">
        <f t="shared" si="912"/>
        <v>0</v>
      </c>
      <c r="AS227" s="104">
        <f t="shared" si="913"/>
        <v>86353.069999999992</v>
      </c>
      <c r="AT227" s="104">
        <f t="shared" si="914"/>
        <v>0</v>
      </c>
      <c r="AU227" s="104">
        <f t="shared" si="915"/>
        <v>0</v>
      </c>
      <c r="AV227" s="104">
        <f t="shared" si="916"/>
        <v>59113.8</v>
      </c>
      <c r="AW227" s="104">
        <f t="shared" si="917"/>
        <v>0</v>
      </c>
      <c r="AX227" s="104">
        <f t="shared" si="918"/>
        <v>0</v>
      </c>
      <c r="AY227" s="104">
        <f t="shared" si="919"/>
        <v>0</v>
      </c>
      <c r="AZ227" s="104">
        <f t="shared" si="920"/>
        <v>0</v>
      </c>
      <c r="BA227" s="104">
        <f t="shared" si="921"/>
        <v>0</v>
      </c>
      <c r="BB227" s="104">
        <f t="shared" si="922"/>
        <v>0</v>
      </c>
      <c r="BC227" s="104">
        <f t="shared" si="923"/>
        <v>0</v>
      </c>
      <c r="BD227" s="104">
        <f t="shared" si="924"/>
        <v>0</v>
      </c>
      <c r="BE227" s="86">
        <f t="shared" si="925"/>
        <v>220764.70999999996</v>
      </c>
      <c r="BF227" s="90">
        <f t="shared" si="926"/>
        <v>3.7585682580761635E-2</v>
      </c>
      <c r="BG227" s="85">
        <f t="shared" si="927"/>
        <v>377.33687143198983</v>
      </c>
      <c r="BH227" s="104">
        <f t="shared" si="928"/>
        <v>0</v>
      </c>
      <c r="BI227" s="104">
        <f t="shared" si="929"/>
        <v>0</v>
      </c>
      <c r="BJ227" s="104">
        <f t="shared" si="930"/>
        <v>23549.070000000003</v>
      </c>
      <c r="BK227" s="104">
        <f t="shared" si="931"/>
        <v>0</v>
      </c>
      <c r="BL227" s="104">
        <f t="shared" si="932"/>
        <v>0</v>
      </c>
      <c r="BM227" s="104">
        <f t="shared" si="933"/>
        <v>0</v>
      </c>
      <c r="BN227" s="104">
        <f t="shared" si="934"/>
        <v>41441.03</v>
      </c>
      <c r="BO227" s="87">
        <f t="shared" si="935"/>
        <v>64990.100000000006</v>
      </c>
      <c r="BP227" s="90">
        <f t="shared" si="936"/>
        <v>1.106470898130393E-2</v>
      </c>
      <c r="BQ227" s="85">
        <f t="shared" si="937"/>
        <v>111.08279492701605</v>
      </c>
      <c r="BR227" s="104">
        <f t="shared" si="938"/>
        <v>0</v>
      </c>
      <c r="BS227" s="104">
        <f t="shared" si="939"/>
        <v>0</v>
      </c>
      <c r="BT227" s="104">
        <f t="shared" si="940"/>
        <v>0</v>
      </c>
      <c r="BU227" s="104">
        <f t="shared" si="941"/>
        <v>0</v>
      </c>
      <c r="BV227" s="87">
        <f t="shared" si="942"/>
        <v>0</v>
      </c>
      <c r="BW227" s="90">
        <f t="shared" si="943"/>
        <v>0</v>
      </c>
      <c r="BX227" s="85">
        <f t="shared" si="944"/>
        <v>0</v>
      </c>
      <c r="BY227" s="104">
        <v>1133671.5499999998</v>
      </c>
      <c r="BZ227" s="90">
        <v>0.19301010124824772</v>
      </c>
      <c r="CA227" s="85">
        <v>1937.7013468704063</v>
      </c>
      <c r="CB227" s="104">
        <v>123523.95999999999</v>
      </c>
      <c r="CC227" s="90">
        <f t="shared" si="945"/>
        <v>2.1030228752044189E-2</v>
      </c>
      <c r="CD227" s="85">
        <f t="shared" si="946"/>
        <v>211.13041397463508</v>
      </c>
      <c r="CE227" s="106">
        <f t="shared" si="947"/>
        <v>238234.36</v>
      </c>
      <c r="CF227" s="107">
        <f t="shared" si="948"/>
        <v>4.0559929323807677E-2</v>
      </c>
      <c r="CG227" s="108">
        <f t="shared" si="949"/>
        <v>407.19645848289065</v>
      </c>
    </row>
    <row r="228" spans="1:85" x14ac:dyDescent="0.2">
      <c r="A228" s="56" t="s">
        <v>434</v>
      </c>
      <c r="B228" s="101" t="s">
        <v>435</v>
      </c>
      <c r="C228" s="102">
        <f t="shared" si="873"/>
        <v>448.25999999999993</v>
      </c>
      <c r="D228" s="102">
        <f t="shared" si="874"/>
        <v>7475582.9699999997</v>
      </c>
      <c r="E228" s="103">
        <f t="shared" si="875"/>
        <v>2963474.1199999996</v>
      </c>
      <c r="F228" s="103">
        <f t="shared" si="876"/>
        <v>338870.01</v>
      </c>
      <c r="G228" s="103">
        <f t="shared" si="877"/>
        <v>0</v>
      </c>
      <c r="H228" s="103">
        <f t="shared" si="950"/>
        <v>3302344.13</v>
      </c>
      <c r="I228" s="90">
        <f t="shared" si="878"/>
        <v>0.44175071606489041</v>
      </c>
      <c r="J228" s="85">
        <f t="shared" si="879"/>
        <v>7367.028354080222</v>
      </c>
      <c r="K228" s="103">
        <f t="shared" si="880"/>
        <v>0</v>
      </c>
      <c r="L228" s="103">
        <f t="shared" si="881"/>
        <v>0</v>
      </c>
      <c r="M228" s="103">
        <f t="shared" si="882"/>
        <v>0</v>
      </c>
      <c r="N228" s="103">
        <f t="shared" si="883"/>
        <v>0</v>
      </c>
      <c r="O228" s="103">
        <f t="shared" si="884"/>
        <v>0</v>
      </c>
      <c r="P228" s="103">
        <f t="shared" si="885"/>
        <v>0</v>
      </c>
      <c r="Q228" s="103"/>
      <c r="R228" s="88">
        <f t="shared" si="886"/>
        <v>0</v>
      </c>
      <c r="S228" s="89">
        <f t="shared" si="887"/>
        <v>0</v>
      </c>
      <c r="T228" s="104">
        <f t="shared" si="888"/>
        <v>338443.73</v>
      </c>
      <c r="U228" s="104">
        <f t="shared" si="889"/>
        <v>0</v>
      </c>
      <c r="V228" s="104">
        <f t="shared" si="890"/>
        <v>97399.29</v>
      </c>
      <c r="W228" s="103">
        <f t="shared" si="891"/>
        <v>0</v>
      </c>
      <c r="X228" s="103">
        <f t="shared" si="892"/>
        <v>0</v>
      </c>
      <c r="Y228" s="103">
        <f t="shared" si="893"/>
        <v>44867.219999999994</v>
      </c>
      <c r="Z228" s="105">
        <f t="shared" si="894"/>
        <v>480710.23999999993</v>
      </c>
      <c r="AA228" s="90">
        <f t="shared" si="895"/>
        <v>6.4304047179881668E-2</v>
      </c>
      <c r="AB228" s="85">
        <f t="shared" si="896"/>
        <v>1072.3915584705305</v>
      </c>
      <c r="AC228" s="104">
        <f t="shared" si="897"/>
        <v>283565.18</v>
      </c>
      <c r="AD228" s="104">
        <f t="shared" si="898"/>
        <v>0</v>
      </c>
      <c r="AE228" s="104">
        <f t="shared" si="899"/>
        <v>0</v>
      </c>
      <c r="AF228" s="104">
        <f t="shared" si="900"/>
        <v>0</v>
      </c>
      <c r="AG228" s="86">
        <f t="shared" si="901"/>
        <v>283565.18</v>
      </c>
      <c r="AH228" s="90">
        <f t="shared" si="902"/>
        <v>3.7932182832825949E-2</v>
      </c>
      <c r="AI228" s="86">
        <f t="shared" si="903"/>
        <v>632.59086244590196</v>
      </c>
      <c r="AJ228" s="104">
        <f t="shared" si="904"/>
        <v>0</v>
      </c>
      <c r="AK228" s="104">
        <f t="shared" si="905"/>
        <v>0</v>
      </c>
      <c r="AL228" s="86">
        <f t="shared" si="906"/>
        <v>0</v>
      </c>
      <c r="AM228" s="90">
        <f t="shared" si="907"/>
        <v>0</v>
      </c>
      <c r="AN228" s="91">
        <f t="shared" si="908"/>
        <v>0</v>
      </c>
      <c r="AO228" s="104">
        <f t="shared" si="909"/>
        <v>153872.93</v>
      </c>
      <c r="AP228" s="104">
        <f t="shared" si="910"/>
        <v>66391.850000000006</v>
      </c>
      <c r="AQ228" s="104">
        <f t="shared" si="911"/>
        <v>0</v>
      </c>
      <c r="AR228" s="104">
        <f t="shared" si="912"/>
        <v>0</v>
      </c>
      <c r="AS228" s="104">
        <f t="shared" si="913"/>
        <v>191917.01</v>
      </c>
      <c r="AT228" s="104">
        <f t="shared" si="914"/>
        <v>0</v>
      </c>
      <c r="AU228" s="104">
        <f t="shared" si="915"/>
        <v>0</v>
      </c>
      <c r="AV228" s="104">
        <f t="shared" si="916"/>
        <v>313426.06</v>
      </c>
      <c r="AW228" s="104">
        <f t="shared" si="917"/>
        <v>0</v>
      </c>
      <c r="AX228" s="104">
        <f t="shared" si="918"/>
        <v>0</v>
      </c>
      <c r="AY228" s="104">
        <f t="shared" si="919"/>
        <v>0</v>
      </c>
      <c r="AZ228" s="104">
        <f t="shared" si="920"/>
        <v>23778.959999999999</v>
      </c>
      <c r="BA228" s="104">
        <f t="shared" si="921"/>
        <v>0</v>
      </c>
      <c r="BB228" s="104">
        <f t="shared" si="922"/>
        <v>0</v>
      </c>
      <c r="BC228" s="104">
        <f t="shared" si="923"/>
        <v>69319.11</v>
      </c>
      <c r="BD228" s="104">
        <f t="shared" si="924"/>
        <v>0</v>
      </c>
      <c r="BE228" s="86">
        <f t="shared" si="925"/>
        <v>818705.92000000004</v>
      </c>
      <c r="BF228" s="90">
        <f t="shared" si="926"/>
        <v>0.10951733440529256</v>
      </c>
      <c r="BG228" s="85">
        <f t="shared" si="927"/>
        <v>1826.4086021505379</v>
      </c>
      <c r="BH228" s="104">
        <f t="shared" si="928"/>
        <v>0</v>
      </c>
      <c r="BI228" s="104">
        <f t="shared" si="929"/>
        <v>0</v>
      </c>
      <c r="BJ228" s="104">
        <f t="shared" si="930"/>
        <v>3695.5899999999997</v>
      </c>
      <c r="BK228" s="104">
        <f t="shared" si="931"/>
        <v>0</v>
      </c>
      <c r="BL228" s="104">
        <f t="shared" si="932"/>
        <v>3473.66</v>
      </c>
      <c r="BM228" s="104">
        <f t="shared" si="933"/>
        <v>0</v>
      </c>
      <c r="BN228" s="104">
        <f t="shared" si="934"/>
        <v>273948.15000000002</v>
      </c>
      <c r="BO228" s="87">
        <f t="shared" si="935"/>
        <v>281117.40000000002</v>
      </c>
      <c r="BP228" s="90">
        <f t="shared" si="936"/>
        <v>3.7604746162024076E-2</v>
      </c>
      <c r="BQ228" s="85">
        <f t="shared" si="937"/>
        <v>627.13023691607566</v>
      </c>
      <c r="BR228" s="104">
        <f t="shared" si="938"/>
        <v>0</v>
      </c>
      <c r="BS228" s="104">
        <f t="shared" si="939"/>
        <v>0</v>
      </c>
      <c r="BT228" s="104">
        <f t="shared" si="940"/>
        <v>0</v>
      </c>
      <c r="BU228" s="104">
        <f t="shared" si="941"/>
        <v>0</v>
      </c>
      <c r="BV228" s="87">
        <f t="shared" si="942"/>
        <v>0</v>
      </c>
      <c r="BW228" s="90">
        <f t="shared" si="943"/>
        <v>0</v>
      </c>
      <c r="BX228" s="85">
        <f t="shared" si="944"/>
        <v>0</v>
      </c>
      <c r="BY228" s="104">
        <v>1768496.9399999995</v>
      </c>
      <c r="BZ228" s="90">
        <v>0.23656976948782357</v>
      </c>
      <c r="CA228" s="85">
        <v>3945.2481595502604</v>
      </c>
      <c r="CB228" s="104">
        <v>315463.88</v>
      </c>
      <c r="CC228" s="90">
        <f t="shared" si="945"/>
        <v>4.219923466383519E-2</v>
      </c>
      <c r="CD228" s="85">
        <f t="shared" si="946"/>
        <v>703.75201891759264</v>
      </c>
      <c r="CE228" s="106">
        <f t="shared" si="947"/>
        <v>225179.27999999997</v>
      </c>
      <c r="CF228" s="107">
        <f t="shared" si="948"/>
        <v>3.0121969203426548E-2</v>
      </c>
      <c r="CG228" s="108">
        <f t="shared" si="949"/>
        <v>502.34078436621604</v>
      </c>
    </row>
    <row r="229" spans="1:85" x14ac:dyDescent="0.2">
      <c r="A229" s="56" t="s">
        <v>436</v>
      </c>
      <c r="B229" s="101" t="s">
        <v>437</v>
      </c>
      <c r="C229" s="102">
        <f t="shared" si="873"/>
        <v>523.23000000000013</v>
      </c>
      <c r="D229" s="102">
        <f t="shared" si="874"/>
        <v>6324672.3700000001</v>
      </c>
      <c r="E229" s="103">
        <f t="shared" si="875"/>
        <v>3013795.6700000004</v>
      </c>
      <c r="F229" s="103">
        <f t="shared" si="876"/>
        <v>12769.420000000002</v>
      </c>
      <c r="G229" s="103">
        <f t="shared" si="877"/>
        <v>0</v>
      </c>
      <c r="H229" s="103">
        <f t="shared" si="950"/>
        <v>3026565.0900000003</v>
      </c>
      <c r="I229" s="90">
        <f t="shared" si="878"/>
        <v>0.47853310226091605</v>
      </c>
      <c r="J229" s="85">
        <f t="shared" si="879"/>
        <v>5784.3875351183988</v>
      </c>
      <c r="K229" s="103">
        <f t="shared" si="880"/>
        <v>0</v>
      </c>
      <c r="L229" s="103">
        <f t="shared" si="881"/>
        <v>0</v>
      </c>
      <c r="M229" s="103">
        <f t="shared" si="882"/>
        <v>0</v>
      </c>
      <c r="N229" s="103">
        <f t="shared" si="883"/>
        <v>0</v>
      </c>
      <c r="O229" s="103">
        <f t="shared" si="884"/>
        <v>0</v>
      </c>
      <c r="P229" s="103">
        <f t="shared" si="885"/>
        <v>0</v>
      </c>
      <c r="Q229" s="103"/>
      <c r="R229" s="88">
        <f t="shared" si="886"/>
        <v>0</v>
      </c>
      <c r="S229" s="89">
        <f t="shared" si="887"/>
        <v>0</v>
      </c>
      <c r="T229" s="104">
        <f t="shared" si="888"/>
        <v>547911.72</v>
      </c>
      <c r="U229" s="104">
        <f t="shared" si="889"/>
        <v>26880.34</v>
      </c>
      <c r="V229" s="104">
        <f t="shared" si="890"/>
        <v>117701</v>
      </c>
      <c r="W229" s="103">
        <f t="shared" si="891"/>
        <v>0</v>
      </c>
      <c r="X229" s="103">
        <f t="shared" si="892"/>
        <v>0</v>
      </c>
      <c r="Y229" s="103">
        <f t="shared" si="893"/>
        <v>0</v>
      </c>
      <c r="Z229" s="105">
        <f t="shared" si="894"/>
        <v>692493.05999999994</v>
      </c>
      <c r="AA229" s="90">
        <f t="shared" si="895"/>
        <v>0.10949074030849758</v>
      </c>
      <c r="AB229" s="85">
        <f t="shared" si="896"/>
        <v>1323.4964738260417</v>
      </c>
      <c r="AC229" s="104">
        <f t="shared" si="897"/>
        <v>218925.68999999997</v>
      </c>
      <c r="AD229" s="104">
        <f t="shared" si="898"/>
        <v>59437.380000000005</v>
      </c>
      <c r="AE229" s="104">
        <f t="shared" si="899"/>
        <v>4880</v>
      </c>
      <c r="AF229" s="104">
        <f t="shared" si="900"/>
        <v>0</v>
      </c>
      <c r="AG229" s="86">
        <f t="shared" si="901"/>
        <v>283243.06999999995</v>
      </c>
      <c r="AH229" s="90">
        <f t="shared" si="902"/>
        <v>4.4783832810615605E-2</v>
      </c>
      <c r="AI229" s="86">
        <f t="shared" si="903"/>
        <v>541.33568411597173</v>
      </c>
      <c r="AJ229" s="104">
        <f t="shared" si="904"/>
        <v>0</v>
      </c>
      <c r="AK229" s="104">
        <f t="shared" si="905"/>
        <v>0</v>
      </c>
      <c r="AL229" s="86">
        <f t="shared" si="906"/>
        <v>0</v>
      </c>
      <c r="AM229" s="90">
        <f t="shared" si="907"/>
        <v>0</v>
      </c>
      <c r="AN229" s="91">
        <f t="shared" si="908"/>
        <v>0</v>
      </c>
      <c r="AO229" s="104">
        <f t="shared" si="909"/>
        <v>152681.35</v>
      </c>
      <c r="AP229" s="104">
        <f t="shared" si="910"/>
        <v>75051.159999999989</v>
      </c>
      <c r="AQ229" s="104">
        <f t="shared" si="911"/>
        <v>20214.16</v>
      </c>
      <c r="AR229" s="104">
        <f t="shared" si="912"/>
        <v>0</v>
      </c>
      <c r="AS229" s="104">
        <f t="shared" si="913"/>
        <v>153376.13999999998</v>
      </c>
      <c r="AT229" s="104">
        <f t="shared" si="914"/>
        <v>0</v>
      </c>
      <c r="AU229" s="104">
        <f t="shared" si="915"/>
        <v>0</v>
      </c>
      <c r="AV229" s="104">
        <f t="shared" si="916"/>
        <v>24618.82</v>
      </c>
      <c r="AW229" s="104">
        <f t="shared" si="917"/>
        <v>0</v>
      </c>
      <c r="AX229" s="104">
        <f t="shared" si="918"/>
        <v>0</v>
      </c>
      <c r="AY229" s="104">
        <f t="shared" si="919"/>
        <v>0</v>
      </c>
      <c r="AZ229" s="104">
        <f t="shared" si="920"/>
        <v>1217.03</v>
      </c>
      <c r="BA229" s="104">
        <f t="shared" si="921"/>
        <v>65791.53</v>
      </c>
      <c r="BB229" s="104">
        <f t="shared" si="922"/>
        <v>0</v>
      </c>
      <c r="BC229" s="104">
        <f t="shared" si="923"/>
        <v>0</v>
      </c>
      <c r="BD229" s="104">
        <f t="shared" si="924"/>
        <v>0</v>
      </c>
      <c r="BE229" s="86">
        <f t="shared" si="925"/>
        <v>492950.19000000006</v>
      </c>
      <c r="BF229" s="90">
        <f t="shared" si="926"/>
        <v>7.7940826205990507E-2</v>
      </c>
      <c r="BG229" s="85">
        <f t="shared" si="927"/>
        <v>942.12906370047574</v>
      </c>
      <c r="BH229" s="104">
        <f t="shared" si="928"/>
        <v>0</v>
      </c>
      <c r="BI229" s="104">
        <f t="shared" si="929"/>
        <v>0</v>
      </c>
      <c r="BJ229" s="104">
        <f t="shared" si="930"/>
        <v>30729.29</v>
      </c>
      <c r="BK229" s="104">
        <f t="shared" si="931"/>
        <v>0</v>
      </c>
      <c r="BL229" s="104">
        <f t="shared" si="932"/>
        <v>0</v>
      </c>
      <c r="BM229" s="104">
        <f t="shared" si="933"/>
        <v>0</v>
      </c>
      <c r="BN229" s="104">
        <f t="shared" si="934"/>
        <v>969.59</v>
      </c>
      <c r="BO229" s="87">
        <f t="shared" si="935"/>
        <v>31698.880000000001</v>
      </c>
      <c r="BP229" s="90">
        <f t="shared" si="936"/>
        <v>5.0119402469538518E-3</v>
      </c>
      <c r="BQ229" s="85">
        <f t="shared" si="937"/>
        <v>60.583070542591202</v>
      </c>
      <c r="BR229" s="104">
        <f t="shared" si="938"/>
        <v>0</v>
      </c>
      <c r="BS229" s="104">
        <f t="shared" si="939"/>
        <v>0</v>
      </c>
      <c r="BT229" s="104">
        <f t="shared" si="940"/>
        <v>0</v>
      </c>
      <c r="BU229" s="104">
        <f t="shared" si="941"/>
        <v>4335.93</v>
      </c>
      <c r="BV229" s="87">
        <f t="shared" si="942"/>
        <v>4335.93</v>
      </c>
      <c r="BW229" s="90">
        <f t="shared" si="943"/>
        <v>6.8555804100884992E-4</v>
      </c>
      <c r="BX229" s="85">
        <f t="shared" si="944"/>
        <v>8.2868528180723562</v>
      </c>
      <c r="BY229" s="104">
        <v>1296807.8900000001</v>
      </c>
      <c r="BZ229" s="90">
        <v>0.20503953630091357</v>
      </c>
      <c r="CA229" s="85">
        <v>2478.4662385566571</v>
      </c>
      <c r="CB229" s="104">
        <v>202298.98999999996</v>
      </c>
      <c r="CC229" s="90">
        <f t="shared" si="945"/>
        <v>3.1985686872820572E-2</v>
      </c>
      <c r="CD229" s="85">
        <f t="shared" si="946"/>
        <v>386.63492154501824</v>
      </c>
      <c r="CE229" s="106">
        <f t="shared" si="947"/>
        <v>294279.27000000008</v>
      </c>
      <c r="CF229" s="107">
        <f t="shared" si="948"/>
        <v>4.6528776952283468E-2</v>
      </c>
      <c r="CG229" s="108">
        <f t="shared" si="949"/>
        <v>562.42812912103659</v>
      </c>
    </row>
    <row r="230" spans="1:85" x14ac:dyDescent="0.2">
      <c r="A230" s="56" t="s">
        <v>438</v>
      </c>
      <c r="B230" s="101" t="s">
        <v>439</v>
      </c>
      <c r="C230" s="102">
        <f t="shared" si="873"/>
        <v>530.43999999999994</v>
      </c>
      <c r="D230" s="102">
        <f t="shared" si="874"/>
        <v>7057980.8600000003</v>
      </c>
      <c r="E230" s="103">
        <f t="shared" si="875"/>
        <v>3465768.7100000014</v>
      </c>
      <c r="F230" s="103">
        <f t="shared" si="876"/>
        <v>28087.809999999998</v>
      </c>
      <c r="G230" s="103">
        <f t="shared" si="877"/>
        <v>0</v>
      </c>
      <c r="H230" s="103">
        <f t="shared" si="950"/>
        <v>3493856.5200000014</v>
      </c>
      <c r="I230" s="90">
        <f t="shared" si="878"/>
        <v>0.49502210183097622</v>
      </c>
      <c r="J230" s="85">
        <f t="shared" si="879"/>
        <v>6586.7138978960893</v>
      </c>
      <c r="K230" s="103">
        <f t="shared" si="880"/>
        <v>0</v>
      </c>
      <c r="L230" s="103">
        <f t="shared" si="881"/>
        <v>0</v>
      </c>
      <c r="M230" s="103">
        <f t="shared" si="882"/>
        <v>0</v>
      </c>
      <c r="N230" s="103">
        <f t="shared" si="883"/>
        <v>0</v>
      </c>
      <c r="O230" s="103">
        <f t="shared" si="884"/>
        <v>0</v>
      </c>
      <c r="P230" s="103">
        <f t="shared" si="885"/>
        <v>0</v>
      </c>
      <c r="Q230" s="103"/>
      <c r="R230" s="88">
        <f t="shared" si="886"/>
        <v>0</v>
      </c>
      <c r="S230" s="89">
        <f t="shared" si="887"/>
        <v>0</v>
      </c>
      <c r="T230" s="104">
        <f t="shared" si="888"/>
        <v>739794.55</v>
      </c>
      <c r="U230" s="104">
        <f t="shared" si="889"/>
        <v>2700</v>
      </c>
      <c r="V230" s="104">
        <f t="shared" si="890"/>
        <v>135908.41</v>
      </c>
      <c r="W230" s="103">
        <f t="shared" si="891"/>
        <v>0</v>
      </c>
      <c r="X230" s="103">
        <f t="shared" si="892"/>
        <v>0</v>
      </c>
      <c r="Y230" s="103">
        <f t="shared" si="893"/>
        <v>0</v>
      </c>
      <c r="Z230" s="105">
        <f t="shared" si="894"/>
        <v>878402.96000000008</v>
      </c>
      <c r="AA230" s="90">
        <f t="shared" si="895"/>
        <v>0.12445527657608299</v>
      </c>
      <c r="AB230" s="85">
        <f t="shared" si="896"/>
        <v>1655.9892919086044</v>
      </c>
      <c r="AC230" s="104">
        <f t="shared" si="897"/>
        <v>88971.98</v>
      </c>
      <c r="AD230" s="104">
        <f t="shared" si="898"/>
        <v>34952.910000000003</v>
      </c>
      <c r="AE230" s="104">
        <f t="shared" si="899"/>
        <v>4003.6499999999996</v>
      </c>
      <c r="AF230" s="104">
        <f t="shared" si="900"/>
        <v>0</v>
      </c>
      <c r="AG230" s="86">
        <f t="shared" si="901"/>
        <v>127928.54</v>
      </c>
      <c r="AH230" s="90">
        <f t="shared" si="902"/>
        <v>1.8125373607204707E-2</v>
      </c>
      <c r="AI230" s="86">
        <f t="shared" si="903"/>
        <v>241.17438353065381</v>
      </c>
      <c r="AJ230" s="104">
        <f t="shared" si="904"/>
        <v>0</v>
      </c>
      <c r="AK230" s="104">
        <f t="shared" si="905"/>
        <v>0</v>
      </c>
      <c r="AL230" s="86">
        <f t="shared" si="906"/>
        <v>0</v>
      </c>
      <c r="AM230" s="90">
        <f t="shared" si="907"/>
        <v>0</v>
      </c>
      <c r="AN230" s="91">
        <f t="shared" si="908"/>
        <v>0</v>
      </c>
      <c r="AO230" s="104">
        <f t="shared" si="909"/>
        <v>271041.75</v>
      </c>
      <c r="AP230" s="104">
        <f t="shared" si="910"/>
        <v>56268.08</v>
      </c>
      <c r="AQ230" s="104">
        <f t="shared" si="911"/>
        <v>0</v>
      </c>
      <c r="AR230" s="104">
        <f t="shared" si="912"/>
        <v>0</v>
      </c>
      <c r="AS230" s="104">
        <f t="shared" si="913"/>
        <v>163360.82</v>
      </c>
      <c r="AT230" s="104">
        <f t="shared" si="914"/>
        <v>8891.14</v>
      </c>
      <c r="AU230" s="104">
        <f t="shared" si="915"/>
        <v>0</v>
      </c>
      <c r="AV230" s="104">
        <f t="shared" si="916"/>
        <v>69442.329999999987</v>
      </c>
      <c r="AW230" s="104">
        <f t="shared" si="917"/>
        <v>0</v>
      </c>
      <c r="AX230" s="104">
        <f t="shared" si="918"/>
        <v>0</v>
      </c>
      <c r="AY230" s="104">
        <f t="shared" si="919"/>
        <v>0</v>
      </c>
      <c r="AZ230" s="104">
        <f t="shared" si="920"/>
        <v>0</v>
      </c>
      <c r="BA230" s="104">
        <f t="shared" si="921"/>
        <v>0</v>
      </c>
      <c r="BB230" s="104">
        <f t="shared" si="922"/>
        <v>0</v>
      </c>
      <c r="BC230" s="104">
        <f t="shared" si="923"/>
        <v>0</v>
      </c>
      <c r="BD230" s="104">
        <f t="shared" si="924"/>
        <v>0</v>
      </c>
      <c r="BE230" s="86">
        <f t="shared" si="925"/>
        <v>569004.12</v>
      </c>
      <c r="BF230" s="90">
        <f t="shared" si="926"/>
        <v>8.0618541093635102E-2</v>
      </c>
      <c r="BG230" s="85">
        <f t="shared" si="927"/>
        <v>1072.7021340773699</v>
      </c>
      <c r="BH230" s="104">
        <f t="shared" si="928"/>
        <v>0</v>
      </c>
      <c r="BI230" s="104">
        <f t="shared" si="929"/>
        <v>0</v>
      </c>
      <c r="BJ230" s="104">
        <f t="shared" si="930"/>
        <v>16611.5</v>
      </c>
      <c r="BK230" s="104">
        <f t="shared" si="931"/>
        <v>0</v>
      </c>
      <c r="BL230" s="104">
        <f t="shared" si="932"/>
        <v>0</v>
      </c>
      <c r="BM230" s="104">
        <f t="shared" si="933"/>
        <v>0</v>
      </c>
      <c r="BN230" s="104">
        <f t="shared" si="934"/>
        <v>20052.120000000003</v>
      </c>
      <c r="BO230" s="87">
        <f t="shared" si="935"/>
        <v>36663.620000000003</v>
      </c>
      <c r="BP230" s="90">
        <f t="shared" si="936"/>
        <v>5.1946329590924958E-3</v>
      </c>
      <c r="BQ230" s="85">
        <f t="shared" si="937"/>
        <v>69.119259482693622</v>
      </c>
      <c r="BR230" s="104">
        <f t="shared" si="938"/>
        <v>0</v>
      </c>
      <c r="BS230" s="104">
        <f t="shared" si="939"/>
        <v>8304.48</v>
      </c>
      <c r="BT230" s="104">
        <f t="shared" si="940"/>
        <v>0</v>
      </c>
      <c r="BU230" s="104">
        <f t="shared" si="941"/>
        <v>12974.66</v>
      </c>
      <c r="BV230" s="87">
        <f t="shared" si="942"/>
        <v>21279.14</v>
      </c>
      <c r="BW230" s="90">
        <f t="shared" si="943"/>
        <v>3.0149047471347205E-3</v>
      </c>
      <c r="BX230" s="85">
        <f t="shared" si="944"/>
        <v>40.116016891637138</v>
      </c>
      <c r="BY230" s="104">
        <v>1229936.0900000005</v>
      </c>
      <c r="BZ230" s="90">
        <v>0.17426174913146483</v>
      </c>
      <c r="CA230" s="85">
        <v>2318.7091659754178</v>
      </c>
      <c r="CB230" s="104">
        <v>322164.25000000006</v>
      </c>
      <c r="CC230" s="90">
        <f t="shared" si="945"/>
        <v>4.5645384478982566E-2</v>
      </c>
      <c r="CD230" s="85">
        <f t="shared" si="946"/>
        <v>607.35285800467557</v>
      </c>
      <c r="CE230" s="106">
        <f t="shared" si="947"/>
        <v>378745.62000000005</v>
      </c>
      <c r="CF230" s="107">
        <f t="shared" si="948"/>
        <v>5.3662035575426599E-2</v>
      </c>
      <c r="CG230" s="108">
        <f t="shared" si="949"/>
        <v>714.02160470552769</v>
      </c>
    </row>
    <row r="231" spans="1:85" s="66" customFormat="1" x14ac:dyDescent="0.2">
      <c r="A231" s="109">
        <f>COUNTA(A182:A230)</f>
        <v>47</v>
      </c>
      <c r="B231" s="110" t="s">
        <v>440</v>
      </c>
      <c r="C231" s="111">
        <f>SUM(C182:C230)</f>
        <v>34759.110000000015</v>
      </c>
      <c r="D231" s="111">
        <f t="shared" ref="D231:H231" si="951">SUM(D182:D230)</f>
        <v>419932874.17999995</v>
      </c>
      <c r="E231" s="111">
        <f t="shared" si="951"/>
        <v>208142752.82000002</v>
      </c>
      <c r="F231" s="111">
        <f t="shared" si="951"/>
        <v>9468791.3800000008</v>
      </c>
      <c r="G231" s="111">
        <f t="shared" si="951"/>
        <v>126257.8</v>
      </c>
      <c r="H231" s="111">
        <f t="shared" si="951"/>
        <v>217737801.99999997</v>
      </c>
      <c r="I231" s="69">
        <f>F231/D231</f>
        <v>2.2548345133706536E-2</v>
      </c>
      <c r="J231" s="70">
        <f>F231/C231</f>
        <v>272.41179017529498</v>
      </c>
      <c r="K231" s="111">
        <f>SUM(K182:K230)</f>
        <v>0</v>
      </c>
      <c r="L231" s="111">
        <f t="shared" ref="L231:Q231" si="952">SUM(L182:L230)</f>
        <v>0</v>
      </c>
      <c r="M231" s="111">
        <f t="shared" si="952"/>
        <v>0</v>
      </c>
      <c r="N231" s="111">
        <f t="shared" si="952"/>
        <v>0</v>
      </c>
      <c r="O231" s="111">
        <f t="shared" si="952"/>
        <v>0</v>
      </c>
      <c r="P231" s="111">
        <f t="shared" si="952"/>
        <v>0</v>
      </c>
      <c r="Q231" s="112">
        <f t="shared" si="952"/>
        <v>0</v>
      </c>
      <c r="R231" s="73">
        <f t="shared" si="886"/>
        <v>0</v>
      </c>
      <c r="S231" s="70">
        <f t="shared" si="887"/>
        <v>0</v>
      </c>
      <c r="T231" s="111">
        <f>SUM(T182:T230)</f>
        <v>34145906.959999993</v>
      </c>
      <c r="U231" s="111">
        <f t="shared" ref="U231:Z231" si="953">SUM(U182:U230)</f>
        <v>1262708.1000000006</v>
      </c>
      <c r="V231" s="111">
        <f t="shared" si="953"/>
        <v>6131929.9100000011</v>
      </c>
      <c r="W231" s="111">
        <f t="shared" si="953"/>
        <v>0</v>
      </c>
      <c r="X231" s="111">
        <f t="shared" si="953"/>
        <v>0</v>
      </c>
      <c r="Y231" s="111">
        <f t="shared" si="953"/>
        <v>310508.75</v>
      </c>
      <c r="Z231" s="111">
        <f t="shared" si="953"/>
        <v>41851053.719999999</v>
      </c>
      <c r="AA231" s="69">
        <f t="shared" si="895"/>
        <v>9.9661294204989939E-2</v>
      </c>
      <c r="AB231" s="70">
        <f t="shared" si="896"/>
        <v>1204.0312228937962</v>
      </c>
      <c r="AC231" s="111">
        <f>SUM(AC182:AC230)</f>
        <v>12809404.85</v>
      </c>
      <c r="AD231" s="111">
        <f t="shared" ref="AD231:AG231" si="954">SUM(AD182:AD230)</f>
        <v>1527026.6400000004</v>
      </c>
      <c r="AE231" s="111">
        <f t="shared" si="954"/>
        <v>226529.16</v>
      </c>
      <c r="AF231" s="111">
        <f t="shared" si="954"/>
        <v>0</v>
      </c>
      <c r="AG231" s="111">
        <f t="shared" si="954"/>
        <v>14562960.65</v>
      </c>
      <c r="AH231" s="69">
        <f t="shared" si="902"/>
        <v>3.4679258389658095E-2</v>
      </c>
      <c r="AI231" s="96">
        <f t="shared" si="903"/>
        <v>418.96816834493154</v>
      </c>
      <c r="AJ231" s="111">
        <f>SUM(AJ182:AJ230)</f>
        <v>113046</v>
      </c>
      <c r="AK231" s="111">
        <f t="shared" ref="AK231:AL231" si="955">SUM(AK182:AK230)</f>
        <v>0</v>
      </c>
      <c r="AL231" s="111">
        <f t="shared" si="955"/>
        <v>113046</v>
      </c>
      <c r="AM231" s="69">
        <f t="shared" si="907"/>
        <v>2.6920016733803978E-4</v>
      </c>
      <c r="AN231" s="77">
        <f t="shared" si="908"/>
        <v>3.2522696927510499</v>
      </c>
      <c r="AO231" s="111">
        <f>SUM(AO182:AO230)</f>
        <v>11000839.100000005</v>
      </c>
      <c r="AP231" s="111">
        <f t="shared" ref="AP231:AW231" si="956">SUM(AP182:AP230)</f>
        <v>3091770.3300000005</v>
      </c>
      <c r="AQ231" s="111">
        <f t="shared" si="956"/>
        <v>658712.07999999996</v>
      </c>
      <c r="AR231" s="111">
        <f t="shared" si="956"/>
        <v>0</v>
      </c>
      <c r="AS231" s="111">
        <f t="shared" si="956"/>
        <v>8855049.0000000037</v>
      </c>
      <c r="AT231" s="111">
        <f t="shared" si="956"/>
        <v>245368.73000000004</v>
      </c>
      <c r="AU231" s="111">
        <f t="shared" si="956"/>
        <v>14542.15</v>
      </c>
      <c r="AV231" s="111">
        <f t="shared" si="956"/>
        <v>3514627.1599999992</v>
      </c>
      <c r="AW231" s="111">
        <f t="shared" si="956"/>
        <v>11118.779999999999</v>
      </c>
      <c r="AX231" s="111">
        <f>SUM(AX182:AX230)</f>
        <v>0</v>
      </c>
      <c r="AY231" s="111">
        <f t="shared" ref="AY231:BE231" si="957">SUM(AY182:AY230)</f>
        <v>0</v>
      </c>
      <c r="AZ231" s="111">
        <f t="shared" si="957"/>
        <v>483526.06000000011</v>
      </c>
      <c r="BA231" s="111">
        <f t="shared" si="957"/>
        <v>2978875.7799999993</v>
      </c>
      <c r="BB231" s="111">
        <f t="shared" si="957"/>
        <v>24599.579999999998</v>
      </c>
      <c r="BC231" s="111">
        <f t="shared" si="957"/>
        <v>587330.60000000009</v>
      </c>
      <c r="BD231" s="111">
        <f t="shared" si="957"/>
        <v>555064.46</v>
      </c>
      <c r="BE231" s="111">
        <f t="shared" si="957"/>
        <v>32021423.809999999</v>
      </c>
      <c r="BF231" s="69">
        <f t="shared" si="926"/>
        <v>7.6253672381634829E-2</v>
      </c>
      <c r="BG231" s="70">
        <f t="shared" si="927"/>
        <v>921.23831162535475</v>
      </c>
      <c r="BH231" s="111">
        <f>SUM(BH182:BH230)</f>
        <v>146202.83000000002</v>
      </c>
      <c r="BI231" s="111">
        <f t="shared" ref="BI231:BO231" si="958">SUM(BI182:BI230)</f>
        <v>10631.449999999999</v>
      </c>
      <c r="BJ231" s="111">
        <f t="shared" si="958"/>
        <v>356335.52999999997</v>
      </c>
      <c r="BK231" s="111">
        <f t="shared" si="958"/>
        <v>0</v>
      </c>
      <c r="BL231" s="111">
        <f t="shared" si="958"/>
        <v>3473.66</v>
      </c>
      <c r="BM231" s="111">
        <f t="shared" si="958"/>
        <v>0</v>
      </c>
      <c r="BN231" s="111">
        <f t="shared" si="958"/>
        <v>2372832.04</v>
      </c>
      <c r="BO231" s="111">
        <f t="shared" si="958"/>
        <v>2889475.5100000002</v>
      </c>
      <c r="BP231" s="69">
        <f t="shared" si="936"/>
        <v>6.8808033084865276E-3</v>
      </c>
      <c r="BQ231" s="70">
        <f t="shared" si="937"/>
        <v>83.128581543083214</v>
      </c>
      <c r="BR231" s="111">
        <f>SUM(BR182:BR230)</f>
        <v>0</v>
      </c>
      <c r="BS231" s="111">
        <f t="shared" ref="BS231:BV231" si="959">SUM(BS182:BS230)</f>
        <v>31869.16</v>
      </c>
      <c r="BT231" s="111">
        <f t="shared" si="959"/>
        <v>518633.88999999996</v>
      </c>
      <c r="BU231" s="111">
        <f t="shared" si="959"/>
        <v>576532.35000000009</v>
      </c>
      <c r="BV231" s="111">
        <f t="shared" si="959"/>
        <v>1127035.3999999999</v>
      </c>
      <c r="BW231" s="120">
        <f t="shared" si="943"/>
        <v>2.6838465604788722E-3</v>
      </c>
      <c r="BX231" s="121">
        <f t="shared" si="944"/>
        <v>32.424173116055023</v>
      </c>
      <c r="BY231" s="118">
        <f>SUM(BY182:BY230)</f>
        <v>75588098.589999989</v>
      </c>
      <c r="BZ231" s="120">
        <f t="shared" ref="BZ231" si="960">BY231/D231</f>
        <v>0.18000043158707293</v>
      </c>
      <c r="CA231" s="121">
        <f t="shared" ref="CA231" si="961">BY231/C231</f>
        <v>2174.6269852709106</v>
      </c>
      <c r="CB231" s="118">
        <f>SUM(CB182:CB230)</f>
        <v>16331651.48</v>
      </c>
      <c r="CC231" s="120">
        <f t="shared" si="945"/>
        <v>3.8891100183310739E-2</v>
      </c>
      <c r="CD231" s="121">
        <f t="shared" si="946"/>
        <v>469.85240646265089</v>
      </c>
      <c r="CE231" s="119">
        <f>SUM(CE182:CE230)</f>
        <v>17710327.020000003</v>
      </c>
      <c r="CF231" s="79">
        <f t="shared" si="948"/>
        <v>4.2174185706662849E-2</v>
      </c>
      <c r="CG231" s="80">
        <f t="shared" si="949"/>
        <v>509.51612454979414</v>
      </c>
    </row>
    <row r="232" spans="1:85" s="61" customFormat="1" ht="4.5" customHeight="1" x14ac:dyDescent="0.2">
      <c r="A232" s="17"/>
      <c r="B232" s="53"/>
      <c r="C232" s="54"/>
      <c r="D232" s="55"/>
      <c r="E232" s="94"/>
      <c r="F232" s="94"/>
      <c r="G232" s="94"/>
      <c r="H232" s="94"/>
      <c r="I232" s="95"/>
      <c r="J232" s="70"/>
      <c r="K232" s="96"/>
      <c r="L232" s="96"/>
      <c r="M232" s="96"/>
      <c r="N232" s="96"/>
      <c r="O232" s="96"/>
      <c r="P232" s="96"/>
      <c r="Q232" s="87"/>
      <c r="R232" s="73"/>
      <c r="S232" s="74"/>
      <c r="T232" s="97"/>
      <c r="U232" s="97"/>
      <c r="V232" s="97"/>
      <c r="W232" s="97"/>
      <c r="X232" s="97"/>
      <c r="Y232" s="97"/>
      <c r="Z232" s="97"/>
      <c r="AA232" s="98"/>
      <c r="AB232" s="99"/>
      <c r="AC232" s="97"/>
      <c r="AD232" s="97"/>
      <c r="AE232" s="97"/>
      <c r="AF232" s="97"/>
      <c r="AG232" s="97"/>
      <c r="AH232" s="98"/>
      <c r="AI232" s="97"/>
      <c r="AJ232" s="97"/>
      <c r="AK232" s="97"/>
      <c r="AL232" s="97"/>
      <c r="AM232" s="98"/>
      <c r="AN232" s="100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8"/>
      <c r="BG232" s="99"/>
      <c r="BH232" s="97"/>
      <c r="BI232" s="97"/>
      <c r="BJ232" s="97"/>
      <c r="BK232" s="97"/>
      <c r="BL232" s="97"/>
      <c r="BM232" s="97"/>
      <c r="BN232" s="97"/>
      <c r="BO232" s="97"/>
      <c r="BP232" s="98"/>
      <c r="BQ232" s="99"/>
      <c r="BR232" s="97"/>
      <c r="BS232" s="97"/>
      <c r="BT232" s="97"/>
      <c r="BU232" s="97"/>
      <c r="BV232" s="97"/>
      <c r="BW232" s="98"/>
      <c r="BX232" s="99"/>
      <c r="BY232" s="97"/>
      <c r="BZ232" s="98"/>
      <c r="CA232" s="99"/>
      <c r="CB232" s="97"/>
      <c r="CC232" s="98"/>
      <c r="CD232" s="99"/>
      <c r="CE232" s="92"/>
    </row>
    <row r="233" spans="1:85" s="61" customFormat="1" x14ac:dyDescent="0.2">
      <c r="A233" s="56"/>
      <c r="B233" s="110" t="s">
        <v>441</v>
      </c>
      <c r="C233" s="115"/>
      <c r="D233" s="116"/>
      <c r="E233" s="83"/>
      <c r="F233" s="83"/>
      <c r="G233" s="83"/>
      <c r="H233" s="83"/>
      <c r="I233" s="84"/>
      <c r="J233" s="85"/>
      <c r="K233" s="86"/>
      <c r="L233" s="86"/>
      <c r="M233" s="86"/>
      <c r="N233" s="86"/>
      <c r="O233" s="86"/>
      <c r="P233" s="86"/>
      <c r="Q233" s="87"/>
      <c r="R233" s="88"/>
      <c r="S233" s="89"/>
      <c r="T233" s="86"/>
      <c r="U233" s="86"/>
      <c r="V233" s="86"/>
      <c r="W233" s="86"/>
      <c r="X233" s="86"/>
      <c r="Y233" s="86"/>
      <c r="Z233" s="86"/>
      <c r="AA233" s="90"/>
      <c r="AB233" s="85"/>
      <c r="AC233" s="86"/>
      <c r="AD233" s="86"/>
      <c r="AE233" s="86"/>
      <c r="AF233" s="86"/>
      <c r="AG233" s="86"/>
      <c r="AH233" s="90"/>
      <c r="AI233" s="86"/>
      <c r="AJ233" s="86"/>
      <c r="AK233" s="86"/>
      <c r="AL233" s="86"/>
      <c r="AM233" s="90"/>
      <c r="AN233" s="91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90"/>
      <c r="BG233" s="85"/>
      <c r="BH233" s="86"/>
      <c r="BI233" s="86"/>
      <c r="BJ233" s="86"/>
      <c r="BK233" s="86"/>
      <c r="BL233" s="86"/>
      <c r="BM233" s="86"/>
      <c r="BN233" s="86"/>
      <c r="BO233" s="86"/>
      <c r="BP233" s="90"/>
      <c r="BQ233" s="85"/>
      <c r="BR233" s="86"/>
      <c r="BS233" s="86"/>
      <c r="BT233" s="86"/>
      <c r="BU233" s="86"/>
      <c r="BV233" s="86"/>
      <c r="BW233" s="90"/>
      <c r="BX233" s="85"/>
      <c r="BY233" s="86"/>
      <c r="BZ233" s="90"/>
      <c r="CA233" s="85"/>
      <c r="CB233" s="86"/>
      <c r="CC233" s="90"/>
      <c r="CD233" s="85"/>
      <c r="CE233" s="92"/>
      <c r="CF233" s="107"/>
      <c r="CG233" s="108"/>
    </row>
    <row r="234" spans="1:85" s="61" customFormat="1" ht="4.5" customHeight="1" x14ac:dyDescent="0.2">
      <c r="A234" s="17"/>
      <c r="B234" s="53"/>
      <c r="C234" s="54"/>
      <c r="D234" s="55"/>
      <c r="E234" s="94"/>
      <c r="F234" s="94"/>
      <c r="G234" s="94"/>
      <c r="H234" s="94"/>
      <c r="I234" s="95"/>
      <c r="J234" s="70"/>
      <c r="K234" s="96"/>
      <c r="L234" s="96"/>
      <c r="M234" s="96"/>
      <c r="N234" s="96"/>
      <c r="O234" s="96"/>
      <c r="P234" s="96"/>
      <c r="Q234" s="87"/>
      <c r="R234" s="73"/>
      <c r="S234" s="74"/>
      <c r="T234" s="97"/>
      <c r="U234" s="97"/>
      <c r="V234" s="97"/>
      <c r="W234" s="97"/>
      <c r="X234" s="97"/>
      <c r="Y234" s="97"/>
      <c r="Z234" s="97"/>
      <c r="AA234" s="98"/>
      <c r="AB234" s="99"/>
      <c r="AC234" s="97"/>
      <c r="AD234" s="97"/>
      <c r="AE234" s="97"/>
      <c r="AF234" s="97"/>
      <c r="AG234" s="97"/>
      <c r="AH234" s="98"/>
      <c r="AI234" s="97"/>
      <c r="AJ234" s="97"/>
      <c r="AK234" s="97"/>
      <c r="AL234" s="97"/>
      <c r="AM234" s="98"/>
      <c r="AN234" s="100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8"/>
      <c r="BG234" s="99"/>
      <c r="BH234" s="97"/>
      <c r="BI234" s="97"/>
      <c r="BJ234" s="97"/>
      <c r="BK234" s="97"/>
      <c r="BL234" s="97"/>
      <c r="BM234" s="97"/>
      <c r="BN234" s="97"/>
      <c r="BO234" s="97"/>
      <c r="BP234" s="98"/>
      <c r="BQ234" s="99"/>
      <c r="BR234" s="97"/>
      <c r="BS234" s="97"/>
      <c r="BT234" s="97"/>
      <c r="BU234" s="97"/>
      <c r="BV234" s="97"/>
      <c r="BW234" s="98"/>
      <c r="BX234" s="99"/>
      <c r="BY234" s="97"/>
      <c r="BZ234" s="98"/>
      <c r="CA234" s="99"/>
      <c r="CB234" s="97"/>
      <c r="CC234" s="98"/>
      <c r="CD234" s="99"/>
      <c r="CE234" s="92"/>
    </row>
    <row r="235" spans="1:85" x14ac:dyDescent="0.2">
      <c r="A235" s="56" t="s">
        <v>442</v>
      </c>
      <c r="B235" s="101" t="s">
        <v>443</v>
      </c>
      <c r="C235" s="102">
        <f t="shared" ref="C235:C246" si="962">VLOOKUP($A235,enroll1516,3,FALSE)</f>
        <v>935.4899999999999</v>
      </c>
      <c r="D235" s="102">
        <f t="shared" ref="D235:D246" si="963">VLOOKUP($A235,enroll1516,4,FALSE)</f>
        <v>10156714.9</v>
      </c>
      <c r="E235" s="103">
        <f t="shared" ref="E235:E246" si="964">IF(ISNA(VLOOKUP($A235,program1516,2,FALSE))=TRUE,0,VLOOKUP($A235,program1516,2,FALSE))</f>
        <v>2858145.5900000008</v>
      </c>
      <c r="F235" s="103">
        <f t="shared" ref="F235:F246" si="965">IF(ISNA(VLOOKUP($A235,program1516,3,FALSE))=TRUE,0,VLOOKUP($A235,program1516,3,FALSE))</f>
        <v>2985558.8900000006</v>
      </c>
      <c r="G235" s="103">
        <f t="shared" ref="G235:G246" si="966">IF(ISNA(VLOOKUP($A235,program1516,4,FALSE))=TRUE,0,VLOOKUP($A235,program1516,4,FALSE))</f>
        <v>0</v>
      </c>
      <c r="H235" s="103">
        <f>SUM(E235:G235)</f>
        <v>5843704.4800000014</v>
      </c>
      <c r="I235" s="90">
        <f t="shared" ref="I235:I246" si="967">H235/D235</f>
        <v>0.57535379672811349</v>
      </c>
      <c r="J235" s="85">
        <f t="shared" ref="J235:J246" si="968">H235/C235</f>
        <v>6246.67765556019</v>
      </c>
      <c r="K235" s="103">
        <f t="shared" ref="K235:K246" si="969">IF(ISNA(VLOOKUP($A235,program1516,5,FALSE))=TRUE,0,VLOOKUP($A235,program1516,5,FALSE))</f>
        <v>0</v>
      </c>
      <c r="L235" s="103">
        <f t="shared" ref="L235:L246" si="970">IF(ISNA(VLOOKUP($A235,program1516,6,FALSE))=TRUE,0,VLOOKUP($A235,program1516,6,FALSE))</f>
        <v>0</v>
      </c>
      <c r="M235" s="103">
        <f t="shared" ref="M235:M246" si="971">IF(ISNA(VLOOKUP($A235,program1516,7,FALSE))=TRUE,0,VLOOKUP($A235,program1516,7,FALSE))</f>
        <v>0</v>
      </c>
      <c r="N235" s="103">
        <f t="shared" ref="N235:N246" si="972">IF(ISNA(VLOOKUP($A235,program1516,8,FALSE))=TRUE,0,VLOOKUP($A235,program1516,8,FALSE))</f>
        <v>0</v>
      </c>
      <c r="O235" s="103">
        <f t="shared" ref="O235:O246" si="973">IF(ISNA(VLOOKUP($A235,program1516,9,FALSE))=TRUE,0,VLOOKUP($A235,program1516,9,FALSE))</f>
        <v>0</v>
      </c>
      <c r="P235" s="103">
        <f t="shared" ref="P235:P246" si="974">IF(ISNA(VLOOKUP($A235,program1516,10,FALSE))=TRUE,0,VLOOKUP($A235,program1516,10,FALSE))</f>
        <v>0</v>
      </c>
      <c r="Q235" s="103"/>
      <c r="R235" s="88">
        <f t="shared" ref="R235:R246" si="975">Q235/D235</f>
        <v>0</v>
      </c>
      <c r="S235" s="89">
        <f t="shared" ref="S235:S246" si="976">Q235/C235</f>
        <v>0</v>
      </c>
      <c r="T235" s="104">
        <f t="shared" ref="T235:T246" si="977">VLOOKUP($A235,program1516,11,FALSE)</f>
        <v>842062.79999999993</v>
      </c>
      <c r="U235" s="103">
        <f t="shared" ref="U235:U246" si="978">VLOOKUP($A235,program1516,12,FALSE)</f>
        <v>0</v>
      </c>
      <c r="V235" s="104">
        <f t="shared" ref="V235:V246" si="979">VLOOKUP($A235,program1516,13,FALSE)</f>
        <v>99469.8</v>
      </c>
      <c r="W235" s="103">
        <f t="shared" ref="W235:W246" si="980">VLOOKUP($A235,program1516,14,FALSE)</f>
        <v>0</v>
      </c>
      <c r="X235" s="103">
        <f t="shared" ref="X235:X246" si="981">VLOOKUP($A235,program1516,15,FALSE)</f>
        <v>0</v>
      </c>
      <c r="Y235" s="103">
        <f t="shared" ref="Y235:Y246" si="982">VLOOKUP($A235,program1516,16,FALSE)</f>
        <v>33336.699999999997</v>
      </c>
      <c r="Z235" s="105">
        <f t="shared" ref="Z235:Z246" si="983">SUM(T235:Y235)</f>
        <v>974869.29999999993</v>
      </c>
      <c r="AA235" s="90">
        <f t="shared" ref="AA235:AA246" si="984">Z235/D235</f>
        <v>9.5982737489264364E-2</v>
      </c>
      <c r="AB235" s="85">
        <f t="shared" ref="AB235:AB246" si="985">Z235/C235</f>
        <v>1042.0948379993372</v>
      </c>
      <c r="AC235" s="104">
        <f t="shared" ref="AC235:AC246" si="986">VLOOKUP($A235,program1516,17,FALSE)</f>
        <v>287859.13</v>
      </c>
      <c r="AD235" s="104">
        <f t="shared" ref="AD235:AD246" si="987">VLOOKUP($A235,program1516,18,FALSE)</f>
        <v>0</v>
      </c>
      <c r="AE235" s="104">
        <f t="shared" ref="AE235:AE246" si="988">VLOOKUP($A235,program1516,19,FALSE)</f>
        <v>0</v>
      </c>
      <c r="AF235" s="104">
        <f t="shared" ref="AF235:AF246" si="989">VLOOKUP($A235,program1516,20,FALSE)</f>
        <v>0</v>
      </c>
      <c r="AG235" s="86">
        <f t="shared" ref="AG235:AG246" si="990">SUM(AC235:AF235)</f>
        <v>287859.13</v>
      </c>
      <c r="AH235" s="90">
        <f t="shared" ref="AH235:AH246" si="991">AG235/D235</f>
        <v>2.8341755462684099E-2</v>
      </c>
      <c r="AI235" s="86">
        <f t="shared" ref="AI235:AI246" si="992">AG235/C235</f>
        <v>307.70946776555604</v>
      </c>
      <c r="AJ235" s="104">
        <f t="shared" ref="AJ235:AJ246" si="993">VLOOKUP($A235,program1516,21,FALSE)</f>
        <v>0</v>
      </c>
      <c r="AK235" s="104">
        <f t="shared" ref="AK235:AK246" si="994">VLOOKUP($A235,program1516,22,FALSE)</f>
        <v>0</v>
      </c>
      <c r="AL235" s="86">
        <f t="shared" ref="AL235:AL246" si="995">SUM(AJ235:AK235)</f>
        <v>0</v>
      </c>
      <c r="AM235" s="90">
        <f t="shared" ref="AM235:AM246" si="996">AL235/D235</f>
        <v>0</v>
      </c>
      <c r="AN235" s="91">
        <f t="shared" ref="AN235:AN246" si="997">AL235/C235</f>
        <v>0</v>
      </c>
      <c r="AO235" s="104">
        <f t="shared" ref="AO235:AO246" si="998">VLOOKUP($A235,program1516,23,FALSE)</f>
        <v>407499.13</v>
      </c>
      <c r="AP235" s="104">
        <f t="shared" ref="AP235:AP246" si="999">VLOOKUP($A235,program1516,24,FALSE)</f>
        <v>38875.279999999999</v>
      </c>
      <c r="AQ235" s="104">
        <f t="shared" ref="AQ235:AQ246" si="1000">VLOOKUP($A235,program1516,25,FALSE)</f>
        <v>0</v>
      </c>
      <c r="AR235" s="104">
        <f t="shared" ref="AR235:AR246" si="1001">VLOOKUP($A235,program1516,26,FALSE)</f>
        <v>0</v>
      </c>
      <c r="AS235" s="104">
        <f t="shared" ref="AS235:AS246" si="1002">VLOOKUP($A235,program1516,27,FALSE)</f>
        <v>196926.88999999998</v>
      </c>
      <c r="AT235" s="104">
        <f t="shared" ref="AT235:AT246" si="1003">VLOOKUP($A235,program1516,28,FALSE)</f>
        <v>0</v>
      </c>
      <c r="AU235" s="104">
        <f t="shared" ref="AU235:AU246" si="1004">VLOOKUP($A235,program1516,29,FALSE)</f>
        <v>0</v>
      </c>
      <c r="AV235" s="104">
        <f t="shared" ref="AV235:AV246" si="1005">VLOOKUP($A235,program1516,30,FALSE)</f>
        <v>67497.59</v>
      </c>
      <c r="AW235" s="104">
        <f t="shared" ref="AW235:AW246" si="1006">VLOOKUP($A235,program1516,31,FALSE)</f>
        <v>0</v>
      </c>
      <c r="AX235" s="104">
        <f t="shared" ref="AX235:AX246" si="1007">VLOOKUP($A235,program1516,32,FALSE)</f>
        <v>0</v>
      </c>
      <c r="AY235" s="104">
        <f t="shared" ref="AY235:AY246" si="1008">VLOOKUP($A235,program1516,33,FALSE)</f>
        <v>0</v>
      </c>
      <c r="AZ235" s="104">
        <f t="shared" ref="AZ235:AZ246" si="1009">VLOOKUP($A235,program1516,34,FALSE)</f>
        <v>0</v>
      </c>
      <c r="BA235" s="104">
        <f t="shared" ref="BA235:BA246" si="1010">VLOOKUP($A235,program1516,35,FALSE)</f>
        <v>247.21</v>
      </c>
      <c r="BB235" s="104">
        <f t="shared" ref="BB235:BB246" si="1011">VLOOKUP($A235,program1516,36,FALSE)</f>
        <v>0</v>
      </c>
      <c r="BC235" s="104">
        <f t="shared" ref="BC235:BC246" si="1012">VLOOKUP($A235,program1516,37,FALSE)</f>
        <v>10355.030000000001</v>
      </c>
      <c r="BD235" s="104">
        <f t="shared" ref="BD235:BD246" si="1013">VLOOKUP($A235,program1516,38,FALSE)</f>
        <v>0</v>
      </c>
      <c r="BE235" s="86">
        <f t="shared" ref="BE235:BE246" si="1014">SUM(AO235:BD235)</f>
        <v>721401.13</v>
      </c>
      <c r="BF235" s="90">
        <f t="shared" ref="BF235:BF246" si="1015">BE235/D235</f>
        <v>7.1027013862523594E-2</v>
      </c>
      <c r="BG235" s="85">
        <f t="shared" ref="BG235:BG246" si="1016">BE235/C235</f>
        <v>771.14787972078818</v>
      </c>
      <c r="BH235" s="104">
        <f t="shared" ref="BH235:BH246" si="1017">VLOOKUP($A235,program1516,39,FALSE)</f>
        <v>0</v>
      </c>
      <c r="BI235" s="104">
        <f t="shared" ref="BI235:BI246" si="1018">VLOOKUP($A235,program1516,40,FALSE)</f>
        <v>0</v>
      </c>
      <c r="BJ235" s="104">
        <f t="shared" ref="BJ235:BJ246" si="1019">VLOOKUP($A235,program1516,41,FALSE)</f>
        <v>0</v>
      </c>
      <c r="BK235" s="104">
        <f t="shared" ref="BK235:BK246" si="1020">VLOOKUP($A235,program1516,42,FALSE)</f>
        <v>0</v>
      </c>
      <c r="BL235" s="104">
        <f t="shared" ref="BL235:BL246" si="1021">VLOOKUP($A235,program1516,43,FALSE)</f>
        <v>0</v>
      </c>
      <c r="BM235" s="104">
        <f t="shared" ref="BM235:BM246" si="1022">VLOOKUP($A235,program1516,44,FALSE)</f>
        <v>0</v>
      </c>
      <c r="BN235" s="104">
        <f t="shared" ref="BN235:BN246" si="1023">VLOOKUP($A235,program1516,45,FALSE)</f>
        <v>1334.74</v>
      </c>
      <c r="BO235" s="87">
        <f t="shared" ref="BO235:BO246" si="1024">SUM(BH235:BN235)</f>
        <v>1334.74</v>
      </c>
      <c r="BP235" s="90">
        <f t="shared" ref="BP235:BP246" si="1025">BO235/D235</f>
        <v>1.3141453837598613E-4</v>
      </c>
      <c r="BQ235" s="85">
        <f t="shared" ref="BQ235:BQ246" si="1026">BO235/C235</f>
        <v>1.4267816866027432</v>
      </c>
      <c r="BR235" s="104">
        <f t="shared" ref="BR235:BR246" si="1027">VLOOKUP($A235,program1516,46,FALSE)</f>
        <v>0</v>
      </c>
      <c r="BS235" s="104">
        <f t="shared" ref="BS235:BS246" si="1028">VLOOKUP($A235,program1516,47,FALSE)</f>
        <v>0</v>
      </c>
      <c r="BT235" s="104">
        <f t="shared" ref="BT235:BT246" si="1029">VLOOKUP($A235,program1516,48,FALSE)</f>
        <v>0</v>
      </c>
      <c r="BU235" s="104">
        <f t="shared" ref="BU235:BU246" si="1030">VLOOKUP($A235,program1516,49,FALSE)</f>
        <v>0</v>
      </c>
      <c r="BV235" s="87">
        <f t="shared" ref="BV235:BV246" si="1031">SUM(BR235:BU235)</f>
        <v>0</v>
      </c>
      <c r="BW235" s="90">
        <f t="shared" ref="BW235:BW246" si="1032">BV235/D235</f>
        <v>0</v>
      </c>
      <c r="BX235" s="85">
        <f t="shared" ref="BX235:BX246" si="1033">BV235/C235</f>
        <v>0</v>
      </c>
      <c r="BY235" s="104">
        <v>1440535.96</v>
      </c>
      <c r="BZ235" s="90">
        <v>0.1418308945543012</v>
      </c>
      <c r="CA235" s="85">
        <v>1539.8731787619324</v>
      </c>
      <c r="CB235" s="104">
        <v>517100.49000000005</v>
      </c>
      <c r="CC235" s="90">
        <f t="shared" ref="CC235:CC246" si="1034">CB235/D235</f>
        <v>5.0912179291357287E-2</v>
      </c>
      <c r="CD235" s="85">
        <f t="shared" ref="CD235:CD246" si="1035">CB235/C235</f>
        <v>552.75897123432651</v>
      </c>
      <c r="CE235" s="106">
        <f t="shared" ref="CE235:CE246" si="1036">VLOOKUP($A235,program1516,52,FALSE)</f>
        <v>369909.67</v>
      </c>
      <c r="CF235" s="107">
        <f t="shared" ref="CF235:CF246" si="1037">CE235/D235</f>
        <v>3.6420208073380103E-2</v>
      </c>
      <c r="CG235" s="108">
        <f t="shared" ref="CG235:CG246" si="1038">CE235/C235</f>
        <v>395.4180910538862</v>
      </c>
    </row>
    <row r="236" spans="1:85" x14ac:dyDescent="0.2">
      <c r="A236" s="56" t="s">
        <v>444</v>
      </c>
      <c r="B236" s="101" t="s">
        <v>445</v>
      </c>
      <c r="C236" s="102">
        <f t="shared" si="962"/>
        <v>506.73</v>
      </c>
      <c r="D236" s="102">
        <f t="shared" si="963"/>
        <v>6493699.6200000001</v>
      </c>
      <c r="E236" s="103">
        <f t="shared" si="964"/>
        <v>2743866.91</v>
      </c>
      <c r="F236" s="103">
        <f t="shared" si="965"/>
        <v>111175.34000000001</v>
      </c>
      <c r="G236" s="103">
        <f t="shared" si="966"/>
        <v>0</v>
      </c>
      <c r="H236" s="103">
        <f t="shared" ref="H236:H246" si="1039">SUM(E236:G236)</f>
        <v>2855042.25</v>
      </c>
      <c r="I236" s="90">
        <f t="shared" si="967"/>
        <v>0.43966343025888222</v>
      </c>
      <c r="J236" s="85">
        <f t="shared" si="968"/>
        <v>5634.2475282694922</v>
      </c>
      <c r="K236" s="103">
        <f t="shared" si="969"/>
        <v>0</v>
      </c>
      <c r="L236" s="103">
        <f t="shared" si="970"/>
        <v>0</v>
      </c>
      <c r="M236" s="103">
        <f t="shared" si="971"/>
        <v>0</v>
      </c>
      <c r="N236" s="103">
        <f t="shared" si="972"/>
        <v>0</v>
      </c>
      <c r="O236" s="103">
        <f t="shared" si="973"/>
        <v>0</v>
      </c>
      <c r="P236" s="103">
        <f t="shared" si="974"/>
        <v>0</v>
      </c>
      <c r="Q236" s="103"/>
      <c r="R236" s="88">
        <f t="shared" si="975"/>
        <v>0</v>
      </c>
      <c r="S236" s="89">
        <f t="shared" si="976"/>
        <v>0</v>
      </c>
      <c r="T236" s="104">
        <f t="shared" si="977"/>
        <v>411804.72</v>
      </c>
      <c r="U236" s="104">
        <f t="shared" si="978"/>
        <v>23500</v>
      </c>
      <c r="V236" s="104">
        <f t="shared" si="979"/>
        <v>89167</v>
      </c>
      <c r="W236" s="103">
        <f t="shared" si="980"/>
        <v>0</v>
      </c>
      <c r="X236" s="103">
        <f t="shared" si="981"/>
        <v>0</v>
      </c>
      <c r="Y236" s="103">
        <f t="shared" si="982"/>
        <v>0</v>
      </c>
      <c r="Z236" s="105">
        <f t="shared" si="983"/>
        <v>524471.72</v>
      </c>
      <c r="AA236" s="90">
        <f t="shared" si="984"/>
        <v>8.0766242772405905E-2</v>
      </c>
      <c r="AB236" s="85">
        <f t="shared" si="985"/>
        <v>1035.0121761095652</v>
      </c>
      <c r="AC236" s="104">
        <f t="shared" si="986"/>
        <v>132172.61000000002</v>
      </c>
      <c r="AD236" s="104">
        <f t="shared" si="987"/>
        <v>62310.11</v>
      </c>
      <c r="AE236" s="104">
        <f t="shared" si="988"/>
        <v>1230</v>
      </c>
      <c r="AF236" s="104">
        <f t="shared" si="989"/>
        <v>0</v>
      </c>
      <c r="AG236" s="86">
        <f t="shared" si="990"/>
        <v>195712.72000000003</v>
      </c>
      <c r="AH236" s="90">
        <f t="shared" si="991"/>
        <v>3.013886250562357E-2</v>
      </c>
      <c r="AI236" s="86">
        <f t="shared" si="992"/>
        <v>386.22682690979423</v>
      </c>
      <c r="AJ236" s="104">
        <f t="shared" si="993"/>
        <v>0</v>
      </c>
      <c r="AK236" s="104">
        <f t="shared" si="994"/>
        <v>0</v>
      </c>
      <c r="AL236" s="86">
        <f t="shared" si="995"/>
        <v>0</v>
      </c>
      <c r="AM236" s="90">
        <f t="shared" si="996"/>
        <v>0</v>
      </c>
      <c r="AN236" s="91">
        <f t="shared" si="997"/>
        <v>0</v>
      </c>
      <c r="AO236" s="104">
        <f t="shared" si="998"/>
        <v>449410.46999999991</v>
      </c>
      <c r="AP236" s="104">
        <f t="shared" si="999"/>
        <v>69872.850000000006</v>
      </c>
      <c r="AQ236" s="104">
        <f t="shared" si="1000"/>
        <v>0</v>
      </c>
      <c r="AR236" s="104">
        <f t="shared" si="1001"/>
        <v>0</v>
      </c>
      <c r="AS236" s="104">
        <f t="shared" si="1002"/>
        <v>175933.32</v>
      </c>
      <c r="AT236" s="104">
        <f t="shared" si="1003"/>
        <v>0</v>
      </c>
      <c r="AU236" s="104">
        <f t="shared" si="1004"/>
        <v>0</v>
      </c>
      <c r="AV236" s="104">
        <f t="shared" si="1005"/>
        <v>29030.219999999998</v>
      </c>
      <c r="AW236" s="104">
        <f t="shared" si="1006"/>
        <v>0</v>
      </c>
      <c r="AX236" s="104">
        <f t="shared" si="1007"/>
        <v>0</v>
      </c>
      <c r="AY236" s="104">
        <f t="shared" si="1008"/>
        <v>0</v>
      </c>
      <c r="AZ236" s="104">
        <f t="shared" si="1009"/>
        <v>0</v>
      </c>
      <c r="BA236" s="104">
        <f t="shared" si="1010"/>
        <v>76391.27</v>
      </c>
      <c r="BB236" s="104">
        <f t="shared" si="1011"/>
        <v>0</v>
      </c>
      <c r="BC236" s="104">
        <f t="shared" si="1012"/>
        <v>0</v>
      </c>
      <c r="BD236" s="104">
        <f t="shared" si="1013"/>
        <v>0</v>
      </c>
      <c r="BE236" s="86">
        <f t="shared" si="1014"/>
        <v>800638.12999999989</v>
      </c>
      <c r="BF236" s="90">
        <f t="shared" si="1015"/>
        <v>0.12329460505596961</v>
      </c>
      <c r="BG236" s="85">
        <f t="shared" si="1016"/>
        <v>1580.0093343595206</v>
      </c>
      <c r="BH236" s="104">
        <f t="shared" si="1017"/>
        <v>123.81</v>
      </c>
      <c r="BI236" s="104">
        <f t="shared" si="1018"/>
        <v>0</v>
      </c>
      <c r="BJ236" s="104">
        <f t="shared" si="1019"/>
        <v>4427.34</v>
      </c>
      <c r="BK236" s="104">
        <f t="shared" si="1020"/>
        <v>0</v>
      </c>
      <c r="BL236" s="104">
        <f t="shared" si="1021"/>
        <v>0</v>
      </c>
      <c r="BM236" s="104">
        <f t="shared" si="1022"/>
        <v>0</v>
      </c>
      <c r="BN236" s="104">
        <f t="shared" si="1023"/>
        <v>1045.79</v>
      </c>
      <c r="BO236" s="87">
        <f t="shared" si="1024"/>
        <v>5596.9400000000005</v>
      </c>
      <c r="BP236" s="90">
        <f t="shared" si="1025"/>
        <v>8.6190312572542434E-4</v>
      </c>
      <c r="BQ236" s="85">
        <f t="shared" si="1026"/>
        <v>11.045211453831429</v>
      </c>
      <c r="BR236" s="104">
        <f t="shared" si="1027"/>
        <v>0</v>
      </c>
      <c r="BS236" s="104">
        <f t="shared" si="1028"/>
        <v>0</v>
      </c>
      <c r="BT236" s="104">
        <f t="shared" si="1029"/>
        <v>0</v>
      </c>
      <c r="BU236" s="104">
        <f t="shared" si="1030"/>
        <v>5826.6</v>
      </c>
      <c r="BV236" s="87">
        <f t="shared" si="1031"/>
        <v>5826.6</v>
      </c>
      <c r="BW236" s="90">
        <f t="shared" si="1032"/>
        <v>8.972697138707504E-4</v>
      </c>
      <c r="BX236" s="85">
        <f t="shared" si="1033"/>
        <v>11.498431117162987</v>
      </c>
      <c r="BY236" s="104">
        <v>1470289.9599999997</v>
      </c>
      <c r="BZ236" s="90">
        <v>0.22641791983596551</v>
      </c>
      <c r="CA236" s="85">
        <v>2901.5253882738334</v>
      </c>
      <c r="CB236" s="104">
        <v>381341.71</v>
      </c>
      <c r="CC236" s="90">
        <f t="shared" si="1034"/>
        <v>5.8724876775251886E-2</v>
      </c>
      <c r="CD236" s="85">
        <f t="shared" si="1035"/>
        <v>752.55404258678197</v>
      </c>
      <c r="CE236" s="106">
        <f t="shared" si="1036"/>
        <v>254779.59000000005</v>
      </c>
      <c r="CF236" s="107">
        <f t="shared" si="1037"/>
        <v>3.9234889956305072E-2</v>
      </c>
      <c r="CG236" s="108">
        <f t="shared" si="1038"/>
        <v>502.7916049967439</v>
      </c>
    </row>
    <row r="237" spans="1:85" x14ac:dyDescent="0.2">
      <c r="A237" s="56" t="s">
        <v>446</v>
      </c>
      <c r="B237" s="101" t="s">
        <v>447</v>
      </c>
      <c r="C237" s="102">
        <f t="shared" si="962"/>
        <v>473.38</v>
      </c>
      <c r="D237" s="102">
        <f t="shared" si="963"/>
        <v>8344559.8300000001</v>
      </c>
      <c r="E237" s="103">
        <f t="shared" si="964"/>
        <v>4190183.9999999995</v>
      </c>
      <c r="F237" s="103">
        <f t="shared" si="965"/>
        <v>111604.56</v>
      </c>
      <c r="G237" s="103">
        <f t="shared" si="966"/>
        <v>0</v>
      </c>
      <c r="H237" s="103">
        <f t="shared" si="1039"/>
        <v>4301788.5599999996</v>
      </c>
      <c r="I237" s="90">
        <f t="shared" si="967"/>
        <v>0.51552012899882338</v>
      </c>
      <c r="J237" s="85">
        <f t="shared" si="968"/>
        <v>9087.3897503063072</v>
      </c>
      <c r="K237" s="103">
        <f t="shared" si="969"/>
        <v>0</v>
      </c>
      <c r="L237" s="103">
        <f t="shared" si="970"/>
        <v>0</v>
      </c>
      <c r="M237" s="103">
        <f t="shared" si="971"/>
        <v>0</v>
      </c>
      <c r="N237" s="103">
        <f t="shared" si="972"/>
        <v>0</v>
      </c>
      <c r="O237" s="103">
        <f t="shared" si="973"/>
        <v>0</v>
      </c>
      <c r="P237" s="103">
        <f t="shared" si="974"/>
        <v>0</v>
      </c>
      <c r="Q237" s="103"/>
      <c r="R237" s="88">
        <f t="shared" si="975"/>
        <v>0</v>
      </c>
      <c r="S237" s="89">
        <f t="shared" si="976"/>
        <v>0</v>
      </c>
      <c r="T237" s="104">
        <f t="shared" si="977"/>
        <v>746311.72</v>
      </c>
      <c r="U237" s="104">
        <f t="shared" si="978"/>
        <v>25881.5</v>
      </c>
      <c r="V237" s="104">
        <f t="shared" si="979"/>
        <v>100253.37999999999</v>
      </c>
      <c r="W237" s="103">
        <f t="shared" si="980"/>
        <v>0</v>
      </c>
      <c r="X237" s="103">
        <f t="shared" si="981"/>
        <v>0</v>
      </c>
      <c r="Y237" s="103">
        <f t="shared" si="982"/>
        <v>45949.27</v>
      </c>
      <c r="Z237" s="105">
        <f t="shared" si="983"/>
        <v>918395.87</v>
      </c>
      <c r="AA237" s="90">
        <f t="shared" si="984"/>
        <v>0.11005923484402652</v>
      </c>
      <c r="AB237" s="85">
        <f t="shared" si="985"/>
        <v>1940.0816891292409</v>
      </c>
      <c r="AC237" s="104">
        <f t="shared" si="986"/>
        <v>101427.89000000001</v>
      </c>
      <c r="AD237" s="104">
        <f t="shared" si="987"/>
        <v>0</v>
      </c>
      <c r="AE237" s="104">
        <f t="shared" si="988"/>
        <v>0</v>
      </c>
      <c r="AF237" s="104">
        <f t="shared" si="989"/>
        <v>0</v>
      </c>
      <c r="AG237" s="86">
        <f t="shared" si="990"/>
        <v>101427.89000000001</v>
      </c>
      <c r="AH237" s="90">
        <f t="shared" si="991"/>
        <v>1.2154971869858354E-2</v>
      </c>
      <c r="AI237" s="86">
        <f t="shared" si="992"/>
        <v>214.26315011196081</v>
      </c>
      <c r="AJ237" s="104">
        <f t="shared" si="993"/>
        <v>0</v>
      </c>
      <c r="AK237" s="104">
        <f t="shared" si="994"/>
        <v>0</v>
      </c>
      <c r="AL237" s="86">
        <f t="shared" si="995"/>
        <v>0</v>
      </c>
      <c r="AM237" s="90">
        <f t="shared" si="996"/>
        <v>0</v>
      </c>
      <c r="AN237" s="91">
        <f t="shared" si="997"/>
        <v>0</v>
      </c>
      <c r="AO237" s="104">
        <f t="shared" si="998"/>
        <v>249997.57999999996</v>
      </c>
      <c r="AP237" s="104">
        <f t="shared" si="999"/>
        <v>39119.65</v>
      </c>
      <c r="AQ237" s="104">
        <f t="shared" si="1000"/>
        <v>0</v>
      </c>
      <c r="AR237" s="104">
        <f t="shared" si="1001"/>
        <v>0</v>
      </c>
      <c r="AS237" s="104">
        <f t="shared" si="1002"/>
        <v>186085.34</v>
      </c>
      <c r="AT237" s="104">
        <f t="shared" si="1003"/>
        <v>0</v>
      </c>
      <c r="AU237" s="104">
        <f t="shared" si="1004"/>
        <v>0</v>
      </c>
      <c r="AV237" s="104">
        <f t="shared" si="1005"/>
        <v>4227.68</v>
      </c>
      <c r="AW237" s="104">
        <f t="shared" si="1006"/>
        <v>0</v>
      </c>
      <c r="AX237" s="104">
        <f t="shared" si="1007"/>
        <v>0</v>
      </c>
      <c r="AY237" s="104">
        <f t="shared" si="1008"/>
        <v>0</v>
      </c>
      <c r="AZ237" s="104">
        <f t="shared" si="1009"/>
        <v>0</v>
      </c>
      <c r="BA237" s="104">
        <f t="shared" si="1010"/>
        <v>0</v>
      </c>
      <c r="BB237" s="104">
        <f t="shared" si="1011"/>
        <v>0</v>
      </c>
      <c r="BC237" s="104">
        <f t="shared" si="1012"/>
        <v>29430.94</v>
      </c>
      <c r="BD237" s="104">
        <f t="shared" si="1013"/>
        <v>0</v>
      </c>
      <c r="BE237" s="86">
        <f t="shared" si="1014"/>
        <v>508861.18999999994</v>
      </c>
      <c r="BF237" s="90">
        <f t="shared" si="1015"/>
        <v>6.0981190184599583E-2</v>
      </c>
      <c r="BG237" s="85">
        <f t="shared" si="1016"/>
        <v>1074.9528708437194</v>
      </c>
      <c r="BH237" s="104">
        <f t="shared" si="1017"/>
        <v>0</v>
      </c>
      <c r="BI237" s="104">
        <f t="shared" si="1018"/>
        <v>0</v>
      </c>
      <c r="BJ237" s="104">
        <f t="shared" si="1019"/>
        <v>3552.5699999999997</v>
      </c>
      <c r="BK237" s="104">
        <f t="shared" si="1020"/>
        <v>0</v>
      </c>
      <c r="BL237" s="104">
        <f t="shared" si="1021"/>
        <v>0</v>
      </c>
      <c r="BM237" s="104">
        <f t="shared" si="1022"/>
        <v>0</v>
      </c>
      <c r="BN237" s="104">
        <f t="shared" si="1023"/>
        <v>85165.83</v>
      </c>
      <c r="BO237" s="87">
        <f t="shared" si="1024"/>
        <v>88718.399999999994</v>
      </c>
      <c r="BP237" s="90">
        <f t="shared" si="1025"/>
        <v>1.0631884941497267E-2</v>
      </c>
      <c r="BQ237" s="85">
        <f t="shared" si="1026"/>
        <v>187.41476192488062</v>
      </c>
      <c r="BR237" s="104">
        <f t="shared" si="1027"/>
        <v>0</v>
      </c>
      <c r="BS237" s="104">
        <f t="shared" si="1028"/>
        <v>0</v>
      </c>
      <c r="BT237" s="104">
        <f t="shared" si="1029"/>
        <v>0</v>
      </c>
      <c r="BU237" s="104">
        <f t="shared" si="1030"/>
        <v>0</v>
      </c>
      <c r="BV237" s="87">
        <f t="shared" si="1031"/>
        <v>0</v>
      </c>
      <c r="BW237" s="90">
        <f t="shared" si="1032"/>
        <v>0</v>
      </c>
      <c r="BX237" s="85">
        <f t="shared" si="1033"/>
        <v>0</v>
      </c>
      <c r="BY237" s="104">
        <v>1728726.62</v>
      </c>
      <c r="BZ237" s="90">
        <v>0.20716810175953884</v>
      </c>
      <c r="CA237" s="85">
        <v>3651.8792935907732</v>
      </c>
      <c r="CB237" s="104">
        <v>427177.95</v>
      </c>
      <c r="CC237" s="90">
        <f t="shared" si="1034"/>
        <v>5.1192388658324234E-2</v>
      </c>
      <c r="CD237" s="85">
        <f t="shared" si="1035"/>
        <v>902.39965778021883</v>
      </c>
      <c r="CE237" s="106">
        <f t="shared" si="1036"/>
        <v>269463.34999999998</v>
      </c>
      <c r="CF237" s="107">
        <f t="shared" si="1037"/>
        <v>3.2292098743331797E-2</v>
      </c>
      <c r="CG237" s="108">
        <f t="shared" si="1038"/>
        <v>569.23264607714725</v>
      </c>
    </row>
    <row r="238" spans="1:85" x14ac:dyDescent="0.2">
      <c r="A238" s="56" t="s">
        <v>448</v>
      </c>
      <c r="B238" s="101" t="s">
        <v>449</v>
      </c>
      <c r="C238" s="102">
        <f t="shared" si="962"/>
        <v>454.50999999999993</v>
      </c>
      <c r="D238" s="102">
        <f t="shared" si="963"/>
        <v>5569027.0700000003</v>
      </c>
      <c r="E238" s="103">
        <f t="shared" si="964"/>
        <v>3055962.4500000007</v>
      </c>
      <c r="F238" s="103">
        <f t="shared" si="965"/>
        <v>1820.0299999999997</v>
      </c>
      <c r="G238" s="103">
        <f t="shared" si="966"/>
        <v>0</v>
      </c>
      <c r="H238" s="103">
        <f t="shared" si="1039"/>
        <v>3057782.4800000004</v>
      </c>
      <c r="I238" s="90">
        <f t="shared" si="967"/>
        <v>0.54906942300066797</v>
      </c>
      <c r="J238" s="85">
        <f t="shared" si="968"/>
        <v>6727.6462124045693</v>
      </c>
      <c r="K238" s="103">
        <f t="shared" si="969"/>
        <v>0</v>
      </c>
      <c r="L238" s="103">
        <f t="shared" si="970"/>
        <v>0</v>
      </c>
      <c r="M238" s="103">
        <f t="shared" si="971"/>
        <v>0</v>
      </c>
      <c r="N238" s="103">
        <f t="shared" si="972"/>
        <v>0</v>
      </c>
      <c r="O238" s="103">
        <f t="shared" si="973"/>
        <v>0</v>
      </c>
      <c r="P238" s="103">
        <f t="shared" si="974"/>
        <v>0</v>
      </c>
      <c r="Q238" s="103"/>
      <c r="R238" s="88">
        <f t="shared" si="975"/>
        <v>0</v>
      </c>
      <c r="S238" s="89">
        <f t="shared" si="976"/>
        <v>0</v>
      </c>
      <c r="T238" s="104">
        <f t="shared" si="977"/>
        <v>632087.24</v>
      </c>
      <c r="U238" s="104">
        <f t="shared" si="978"/>
        <v>11289.19</v>
      </c>
      <c r="V238" s="103">
        <f t="shared" si="979"/>
        <v>0</v>
      </c>
      <c r="W238" s="103">
        <f t="shared" si="980"/>
        <v>0</v>
      </c>
      <c r="X238" s="103">
        <f t="shared" si="981"/>
        <v>0</v>
      </c>
      <c r="Y238" s="103">
        <f t="shared" si="982"/>
        <v>0</v>
      </c>
      <c r="Z238" s="105">
        <f t="shared" si="983"/>
        <v>643376.42999999993</v>
      </c>
      <c r="AA238" s="90">
        <f t="shared" si="984"/>
        <v>0.11552761764542831</v>
      </c>
      <c r="AB238" s="85">
        <f t="shared" si="985"/>
        <v>1415.5385580075247</v>
      </c>
      <c r="AC238" s="104">
        <f t="shared" si="986"/>
        <v>106030.29000000001</v>
      </c>
      <c r="AD238" s="104">
        <f t="shared" si="987"/>
        <v>0</v>
      </c>
      <c r="AE238" s="104">
        <f t="shared" si="988"/>
        <v>3400</v>
      </c>
      <c r="AF238" s="104">
        <f t="shared" si="989"/>
        <v>0</v>
      </c>
      <c r="AG238" s="86">
        <f t="shared" si="990"/>
        <v>109430.29000000001</v>
      </c>
      <c r="AH238" s="90">
        <f t="shared" si="991"/>
        <v>1.964980392885754E-2</v>
      </c>
      <c r="AI238" s="86">
        <f t="shared" si="992"/>
        <v>240.76541770258086</v>
      </c>
      <c r="AJ238" s="104">
        <f t="shared" si="993"/>
        <v>0</v>
      </c>
      <c r="AK238" s="104">
        <f t="shared" si="994"/>
        <v>0</v>
      </c>
      <c r="AL238" s="86">
        <f t="shared" si="995"/>
        <v>0</v>
      </c>
      <c r="AM238" s="90">
        <f t="shared" si="996"/>
        <v>0</v>
      </c>
      <c r="AN238" s="91">
        <f t="shared" si="997"/>
        <v>0</v>
      </c>
      <c r="AO238" s="104">
        <f t="shared" si="998"/>
        <v>108713.81</v>
      </c>
      <c r="AP238" s="104">
        <f t="shared" si="999"/>
        <v>44759.35</v>
      </c>
      <c r="AQ238" s="104">
        <f t="shared" si="1000"/>
        <v>0</v>
      </c>
      <c r="AR238" s="104">
        <f t="shared" si="1001"/>
        <v>0</v>
      </c>
      <c r="AS238" s="104">
        <f t="shared" si="1002"/>
        <v>121668.57999999999</v>
      </c>
      <c r="AT238" s="104">
        <f t="shared" si="1003"/>
        <v>0</v>
      </c>
      <c r="AU238" s="104">
        <f t="shared" si="1004"/>
        <v>0</v>
      </c>
      <c r="AV238" s="104">
        <f t="shared" si="1005"/>
        <v>23026.510000000002</v>
      </c>
      <c r="AW238" s="104">
        <f t="shared" si="1006"/>
        <v>0</v>
      </c>
      <c r="AX238" s="104">
        <f t="shared" si="1007"/>
        <v>0</v>
      </c>
      <c r="AY238" s="104">
        <f t="shared" si="1008"/>
        <v>0</v>
      </c>
      <c r="AZ238" s="104">
        <f t="shared" si="1009"/>
        <v>0</v>
      </c>
      <c r="BA238" s="104">
        <f t="shared" si="1010"/>
        <v>11109.01</v>
      </c>
      <c r="BB238" s="104">
        <f t="shared" si="1011"/>
        <v>0</v>
      </c>
      <c r="BC238" s="104">
        <f t="shared" si="1012"/>
        <v>0</v>
      </c>
      <c r="BD238" s="104">
        <f t="shared" si="1013"/>
        <v>0</v>
      </c>
      <c r="BE238" s="86">
        <f t="shared" si="1014"/>
        <v>309277.26</v>
      </c>
      <c r="BF238" s="90">
        <f t="shared" si="1015"/>
        <v>5.5535240915968467E-2</v>
      </c>
      <c r="BG238" s="85">
        <f t="shared" si="1016"/>
        <v>680.46304811775326</v>
      </c>
      <c r="BH238" s="104">
        <f t="shared" si="1017"/>
        <v>7759.01</v>
      </c>
      <c r="BI238" s="104">
        <f t="shared" si="1018"/>
        <v>0</v>
      </c>
      <c r="BJ238" s="104">
        <f t="shared" si="1019"/>
        <v>1524.65</v>
      </c>
      <c r="BK238" s="104">
        <f t="shared" si="1020"/>
        <v>0</v>
      </c>
      <c r="BL238" s="104">
        <f t="shared" si="1021"/>
        <v>0</v>
      </c>
      <c r="BM238" s="104">
        <f t="shared" si="1022"/>
        <v>0</v>
      </c>
      <c r="BN238" s="104">
        <f t="shared" si="1023"/>
        <v>71246.639999999985</v>
      </c>
      <c r="BO238" s="87">
        <f t="shared" si="1024"/>
        <v>80530.299999999988</v>
      </c>
      <c r="BP238" s="90">
        <f t="shared" si="1025"/>
        <v>1.4460389397963545E-2</v>
      </c>
      <c r="BQ238" s="85">
        <f t="shared" si="1026"/>
        <v>177.18048007744605</v>
      </c>
      <c r="BR238" s="104">
        <f t="shared" si="1027"/>
        <v>0</v>
      </c>
      <c r="BS238" s="104">
        <f t="shared" si="1028"/>
        <v>0</v>
      </c>
      <c r="BT238" s="104">
        <f t="shared" si="1029"/>
        <v>0</v>
      </c>
      <c r="BU238" s="104">
        <f t="shared" si="1030"/>
        <v>0</v>
      </c>
      <c r="BV238" s="87">
        <f t="shared" si="1031"/>
        <v>0</v>
      </c>
      <c r="BW238" s="90">
        <f t="shared" si="1032"/>
        <v>0</v>
      </c>
      <c r="BX238" s="85">
        <f t="shared" si="1033"/>
        <v>0</v>
      </c>
      <c r="BY238" s="104">
        <v>879314.12</v>
      </c>
      <c r="BZ238" s="90">
        <v>0.15789366956695364</v>
      </c>
      <c r="CA238" s="85">
        <v>1934.6419660733541</v>
      </c>
      <c r="CB238" s="104">
        <v>222641.86</v>
      </c>
      <c r="CC238" s="90">
        <f t="shared" si="1034"/>
        <v>3.9978591808137856E-2</v>
      </c>
      <c r="CD238" s="85">
        <f t="shared" si="1035"/>
        <v>489.85030032342524</v>
      </c>
      <c r="CE238" s="106">
        <f t="shared" si="1036"/>
        <v>266674.32999999996</v>
      </c>
      <c r="CF238" s="107">
        <f t="shared" si="1037"/>
        <v>4.7885263736022733E-2</v>
      </c>
      <c r="CG238" s="108">
        <f t="shared" si="1038"/>
        <v>586.72929088468902</v>
      </c>
    </row>
    <row r="239" spans="1:85" x14ac:dyDescent="0.2">
      <c r="A239" s="56" t="s">
        <v>450</v>
      </c>
      <c r="B239" s="101" t="s">
        <v>451</v>
      </c>
      <c r="C239" s="102">
        <f t="shared" si="962"/>
        <v>444.50999999999993</v>
      </c>
      <c r="D239" s="102">
        <f t="shared" si="963"/>
        <v>5897751.29</v>
      </c>
      <c r="E239" s="103">
        <f t="shared" si="964"/>
        <v>2960646.46</v>
      </c>
      <c r="F239" s="103">
        <f t="shared" si="965"/>
        <v>0</v>
      </c>
      <c r="G239" s="103">
        <f t="shared" si="966"/>
        <v>0</v>
      </c>
      <c r="H239" s="103">
        <f t="shared" si="1039"/>
        <v>2960646.46</v>
      </c>
      <c r="I239" s="90">
        <f t="shared" si="967"/>
        <v>0.50199581406899241</v>
      </c>
      <c r="J239" s="85">
        <f t="shared" si="968"/>
        <v>6660.4721153629853</v>
      </c>
      <c r="K239" s="103">
        <f t="shared" si="969"/>
        <v>0</v>
      </c>
      <c r="L239" s="103">
        <f t="shared" si="970"/>
        <v>0</v>
      </c>
      <c r="M239" s="103">
        <f t="shared" si="971"/>
        <v>0</v>
      </c>
      <c r="N239" s="103">
        <f t="shared" si="972"/>
        <v>0</v>
      </c>
      <c r="O239" s="103">
        <f t="shared" si="973"/>
        <v>0</v>
      </c>
      <c r="P239" s="103">
        <f t="shared" si="974"/>
        <v>0</v>
      </c>
      <c r="Q239" s="103"/>
      <c r="R239" s="88">
        <f t="shared" si="975"/>
        <v>0</v>
      </c>
      <c r="S239" s="89">
        <f t="shared" si="976"/>
        <v>0</v>
      </c>
      <c r="T239" s="104">
        <f t="shared" si="977"/>
        <v>402901.55</v>
      </c>
      <c r="U239" s="103">
        <f t="shared" si="978"/>
        <v>5333.4</v>
      </c>
      <c r="V239" s="104">
        <f t="shared" si="979"/>
        <v>128417</v>
      </c>
      <c r="W239" s="103">
        <f t="shared" si="980"/>
        <v>0</v>
      </c>
      <c r="X239" s="103">
        <f t="shared" si="981"/>
        <v>0</v>
      </c>
      <c r="Y239" s="103">
        <f t="shared" si="982"/>
        <v>0</v>
      </c>
      <c r="Z239" s="105">
        <f t="shared" si="983"/>
        <v>536651.94999999995</v>
      </c>
      <c r="AA239" s="90">
        <f t="shared" si="984"/>
        <v>9.0992638314526142E-2</v>
      </c>
      <c r="AB239" s="85">
        <f t="shared" si="985"/>
        <v>1207.2888124001711</v>
      </c>
      <c r="AC239" s="104">
        <f t="shared" si="986"/>
        <v>212495.18</v>
      </c>
      <c r="AD239" s="104">
        <f t="shared" si="987"/>
        <v>36734.42</v>
      </c>
      <c r="AE239" s="104">
        <f t="shared" si="988"/>
        <v>3357</v>
      </c>
      <c r="AF239" s="104">
        <f t="shared" si="989"/>
        <v>0</v>
      </c>
      <c r="AG239" s="86">
        <f t="shared" si="990"/>
        <v>252586.59999999998</v>
      </c>
      <c r="AH239" s="90">
        <f t="shared" si="991"/>
        <v>4.2827611335234855E-2</v>
      </c>
      <c r="AI239" s="86">
        <f t="shared" si="992"/>
        <v>568.23603518481025</v>
      </c>
      <c r="AJ239" s="104">
        <f t="shared" si="993"/>
        <v>0</v>
      </c>
      <c r="AK239" s="104">
        <f t="shared" si="994"/>
        <v>0</v>
      </c>
      <c r="AL239" s="86">
        <f t="shared" si="995"/>
        <v>0</v>
      </c>
      <c r="AM239" s="90">
        <f t="shared" si="996"/>
        <v>0</v>
      </c>
      <c r="AN239" s="91">
        <f t="shared" si="997"/>
        <v>0</v>
      </c>
      <c r="AO239" s="104">
        <f t="shared" si="998"/>
        <v>219534.99999999997</v>
      </c>
      <c r="AP239" s="104">
        <f t="shared" si="999"/>
        <v>12719.98</v>
      </c>
      <c r="AQ239" s="104">
        <f t="shared" si="1000"/>
        <v>0</v>
      </c>
      <c r="AR239" s="104">
        <f t="shared" si="1001"/>
        <v>0</v>
      </c>
      <c r="AS239" s="104">
        <f t="shared" si="1002"/>
        <v>119591.44</v>
      </c>
      <c r="AT239" s="104">
        <f t="shared" si="1003"/>
        <v>0</v>
      </c>
      <c r="AU239" s="104">
        <f t="shared" si="1004"/>
        <v>0</v>
      </c>
      <c r="AV239" s="104">
        <f t="shared" si="1005"/>
        <v>36933.799999999996</v>
      </c>
      <c r="AW239" s="104">
        <f t="shared" si="1006"/>
        <v>0</v>
      </c>
      <c r="AX239" s="104">
        <f t="shared" si="1007"/>
        <v>0</v>
      </c>
      <c r="AY239" s="104">
        <f t="shared" si="1008"/>
        <v>0</v>
      </c>
      <c r="AZ239" s="104">
        <f t="shared" si="1009"/>
        <v>0</v>
      </c>
      <c r="BA239" s="104">
        <f t="shared" si="1010"/>
        <v>0</v>
      </c>
      <c r="BB239" s="104">
        <f t="shared" si="1011"/>
        <v>0</v>
      </c>
      <c r="BC239" s="104">
        <f t="shared" si="1012"/>
        <v>0</v>
      </c>
      <c r="BD239" s="104">
        <f t="shared" si="1013"/>
        <v>0</v>
      </c>
      <c r="BE239" s="86">
        <f t="shared" si="1014"/>
        <v>388780.22</v>
      </c>
      <c r="BF239" s="90">
        <f t="shared" si="1015"/>
        <v>6.5920077141808392E-2</v>
      </c>
      <c r="BG239" s="85">
        <f t="shared" si="1016"/>
        <v>874.62648759308013</v>
      </c>
      <c r="BH239" s="104">
        <f t="shared" si="1017"/>
        <v>0</v>
      </c>
      <c r="BI239" s="104">
        <f t="shared" si="1018"/>
        <v>0</v>
      </c>
      <c r="BJ239" s="104">
        <f t="shared" si="1019"/>
        <v>2382.0700000000002</v>
      </c>
      <c r="BK239" s="104">
        <f t="shared" si="1020"/>
        <v>0</v>
      </c>
      <c r="BL239" s="104">
        <f t="shared" si="1021"/>
        <v>0</v>
      </c>
      <c r="BM239" s="104">
        <f t="shared" si="1022"/>
        <v>0</v>
      </c>
      <c r="BN239" s="104">
        <f t="shared" si="1023"/>
        <v>167936.16</v>
      </c>
      <c r="BO239" s="87">
        <f t="shared" si="1024"/>
        <v>170318.23</v>
      </c>
      <c r="BP239" s="90">
        <f t="shared" si="1025"/>
        <v>2.8878503284596801E-2</v>
      </c>
      <c r="BQ239" s="85">
        <f t="shared" si="1026"/>
        <v>383.15950147353271</v>
      </c>
      <c r="BR239" s="104">
        <f t="shared" si="1027"/>
        <v>0</v>
      </c>
      <c r="BS239" s="104">
        <f t="shared" si="1028"/>
        <v>0</v>
      </c>
      <c r="BT239" s="104">
        <f t="shared" si="1029"/>
        <v>0</v>
      </c>
      <c r="BU239" s="104">
        <f t="shared" si="1030"/>
        <v>0</v>
      </c>
      <c r="BV239" s="87">
        <f t="shared" si="1031"/>
        <v>0</v>
      </c>
      <c r="BW239" s="90">
        <f t="shared" si="1032"/>
        <v>0</v>
      </c>
      <c r="BX239" s="85">
        <f t="shared" si="1033"/>
        <v>0</v>
      </c>
      <c r="BY239" s="104">
        <v>1065114.1600000004</v>
      </c>
      <c r="BZ239" s="90">
        <v>0.18059665584847007</v>
      </c>
      <c r="CA239" s="85">
        <v>2396.1534273694642</v>
      </c>
      <c r="CB239" s="104">
        <v>241587.44999999998</v>
      </c>
      <c r="CC239" s="90">
        <f t="shared" si="1034"/>
        <v>4.0962637812419517E-2</v>
      </c>
      <c r="CD239" s="85">
        <f t="shared" si="1035"/>
        <v>543.49159748937041</v>
      </c>
      <c r="CE239" s="106">
        <f t="shared" si="1036"/>
        <v>282066.21999999997</v>
      </c>
      <c r="CF239" s="107">
        <f t="shared" si="1037"/>
        <v>4.7826062193951885E-2</v>
      </c>
      <c r="CG239" s="108">
        <f t="shared" si="1038"/>
        <v>634.55539807878336</v>
      </c>
    </row>
    <row r="240" spans="1:85" x14ac:dyDescent="0.2">
      <c r="A240" s="56" t="s">
        <v>452</v>
      </c>
      <c r="B240" s="101" t="s">
        <v>453</v>
      </c>
      <c r="C240" s="102">
        <f t="shared" si="962"/>
        <v>419.33</v>
      </c>
      <c r="D240" s="102">
        <f t="shared" si="963"/>
        <v>4942145.2699999996</v>
      </c>
      <c r="E240" s="103">
        <f t="shared" si="964"/>
        <v>3022956.4200000009</v>
      </c>
      <c r="F240" s="103">
        <f t="shared" si="965"/>
        <v>0</v>
      </c>
      <c r="G240" s="103">
        <f t="shared" si="966"/>
        <v>0</v>
      </c>
      <c r="H240" s="103">
        <f t="shared" si="1039"/>
        <v>3022956.4200000009</v>
      </c>
      <c r="I240" s="90">
        <f t="shared" si="967"/>
        <v>0.61166887148179705</v>
      </c>
      <c r="J240" s="85">
        <f t="shared" si="968"/>
        <v>7209.0153816803022</v>
      </c>
      <c r="K240" s="103">
        <f t="shared" si="969"/>
        <v>0</v>
      </c>
      <c r="L240" s="103">
        <f t="shared" si="970"/>
        <v>0</v>
      </c>
      <c r="M240" s="103">
        <f t="shared" si="971"/>
        <v>0</v>
      </c>
      <c r="N240" s="103">
        <f t="shared" si="972"/>
        <v>0</v>
      </c>
      <c r="O240" s="103">
        <f t="shared" si="973"/>
        <v>0</v>
      </c>
      <c r="P240" s="103">
        <f t="shared" si="974"/>
        <v>0</v>
      </c>
      <c r="Q240" s="103"/>
      <c r="R240" s="88">
        <f t="shared" si="975"/>
        <v>0</v>
      </c>
      <c r="S240" s="89">
        <f t="shared" si="976"/>
        <v>0</v>
      </c>
      <c r="T240" s="104">
        <f t="shared" si="977"/>
        <v>406635.61</v>
      </c>
      <c r="U240" s="104">
        <f t="shared" si="978"/>
        <v>2700</v>
      </c>
      <c r="V240" s="104">
        <f t="shared" si="979"/>
        <v>61615</v>
      </c>
      <c r="W240" s="103">
        <f t="shared" si="980"/>
        <v>0</v>
      </c>
      <c r="X240" s="103">
        <f t="shared" si="981"/>
        <v>0</v>
      </c>
      <c r="Y240" s="103">
        <f t="shared" si="982"/>
        <v>0</v>
      </c>
      <c r="Z240" s="105">
        <f t="shared" si="983"/>
        <v>470950.61</v>
      </c>
      <c r="AA240" s="90">
        <f t="shared" si="984"/>
        <v>9.5292749255830769E-2</v>
      </c>
      <c r="AB240" s="85">
        <f t="shared" si="985"/>
        <v>1123.102592230463</v>
      </c>
      <c r="AC240" s="104">
        <f t="shared" si="986"/>
        <v>0</v>
      </c>
      <c r="AD240" s="104">
        <f t="shared" si="987"/>
        <v>0</v>
      </c>
      <c r="AE240" s="104">
        <f t="shared" si="988"/>
        <v>0</v>
      </c>
      <c r="AF240" s="104">
        <f t="shared" si="989"/>
        <v>0</v>
      </c>
      <c r="AG240" s="86">
        <f t="shared" si="990"/>
        <v>0</v>
      </c>
      <c r="AH240" s="90">
        <f t="shared" si="991"/>
        <v>0</v>
      </c>
      <c r="AI240" s="86">
        <f t="shared" si="992"/>
        <v>0</v>
      </c>
      <c r="AJ240" s="104">
        <f t="shared" si="993"/>
        <v>0</v>
      </c>
      <c r="AK240" s="104">
        <f t="shared" si="994"/>
        <v>0</v>
      </c>
      <c r="AL240" s="86">
        <f t="shared" si="995"/>
        <v>0</v>
      </c>
      <c r="AM240" s="90">
        <f t="shared" si="996"/>
        <v>0</v>
      </c>
      <c r="AN240" s="91">
        <f t="shared" si="997"/>
        <v>0</v>
      </c>
      <c r="AO240" s="104">
        <f t="shared" si="998"/>
        <v>40359.64</v>
      </c>
      <c r="AP240" s="104">
        <f t="shared" si="999"/>
        <v>18543.939999999999</v>
      </c>
      <c r="AQ240" s="104">
        <f t="shared" si="1000"/>
        <v>10932.44</v>
      </c>
      <c r="AR240" s="104">
        <f t="shared" si="1001"/>
        <v>0</v>
      </c>
      <c r="AS240" s="104">
        <f t="shared" si="1002"/>
        <v>84423.9</v>
      </c>
      <c r="AT240" s="104">
        <f t="shared" si="1003"/>
        <v>0</v>
      </c>
      <c r="AU240" s="104">
        <f t="shared" si="1004"/>
        <v>0</v>
      </c>
      <c r="AV240" s="104">
        <f t="shared" si="1005"/>
        <v>24966.98</v>
      </c>
      <c r="AW240" s="104">
        <f t="shared" si="1006"/>
        <v>0</v>
      </c>
      <c r="AX240" s="104">
        <f t="shared" si="1007"/>
        <v>0</v>
      </c>
      <c r="AY240" s="104">
        <f t="shared" si="1008"/>
        <v>0</v>
      </c>
      <c r="AZ240" s="104">
        <f t="shared" si="1009"/>
        <v>0</v>
      </c>
      <c r="BA240" s="104">
        <f t="shared" si="1010"/>
        <v>38277.520000000004</v>
      </c>
      <c r="BB240" s="104">
        <f t="shared" si="1011"/>
        <v>0</v>
      </c>
      <c r="BC240" s="104">
        <f t="shared" si="1012"/>
        <v>0</v>
      </c>
      <c r="BD240" s="104">
        <f t="shared" si="1013"/>
        <v>50677.34</v>
      </c>
      <c r="BE240" s="86">
        <f t="shared" si="1014"/>
        <v>268181.76000000001</v>
      </c>
      <c r="BF240" s="90">
        <f t="shared" si="1015"/>
        <v>5.426424059768685E-2</v>
      </c>
      <c r="BG240" s="85">
        <f t="shared" si="1016"/>
        <v>639.54823170295481</v>
      </c>
      <c r="BH240" s="104">
        <f t="shared" si="1017"/>
        <v>0</v>
      </c>
      <c r="BI240" s="104">
        <f t="shared" si="1018"/>
        <v>0</v>
      </c>
      <c r="BJ240" s="104">
        <f t="shared" si="1019"/>
        <v>7275.98</v>
      </c>
      <c r="BK240" s="104">
        <f t="shared" si="1020"/>
        <v>0</v>
      </c>
      <c r="BL240" s="104">
        <f t="shared" si="1021"/>
        <v>0</v>
      </c>
      <c r="BM240" s="104">
        <f t="shared" si="1022"/>
        <v>0</v>
      </c>
      <c r="BN240" s="104">
        <f t="shared" si="1023"/>
        <v>50798.329999999994</v>
      </c>
      <c r="BO240" s="87">
        <f t="shared" si="1024"/>
        <v>58074.31</v>
      </c>
      <c r="BP240" s="90">
        <f t="shared" si="1025"/>
        <v>1.1750830221953392E-2</v>
      </c>
      <c r="BQ240" s="85">
        <f t="shared" si="1026"/>
        <v>138.49309612953999</v>
      </c>
      <c r="BR240" s="104">
        <f t="shared" si="1027"/>
        <v>0</v>
      </c>
      <c r="BS240" s="104">
        <f t="shared" si="1028"/>
        <v>0</v>
      </c>
      <c r="BT240" s="104">
        <f t="shared" si="1029"/>
        <v>0</v>
      </c>
      <c r="BU240" s="104">
        <f t="shared" si="1030"/>
        <v>0</v>
      </c>
      <c r="BV240" s="87">
        <f t="shared" si="1031"/>
        <v>0</v>
      </c>
      <c r="BW240" s="90">
        <f t="shared" si="1032"/>
        <v>0</v>
      </c>
      <c r="BX240" s="85">
        <f t="shared" si="1033"/>
        <v>0</v>
      </c>
      <c r="BY240" s="104">
        <v>819418.40999999992</v>
      </c>
      <c r="BZ240" s="90">
        <v>0.16580216995523483</v>
      </c>
      <c r="CA240" s="85">
        <v>1954.1134905682875</v>
      </c>
      <c r="CB240" s="104">
        <v>129189.33</v>
      </c>
      <c r="CC240" s="90">
        <f t="shared" si="1034"/>
        <v>2.6140334397738173E-2</v>
      </c>
      <c r="CD240" s="85">
        <f t="shared" si="1035"/>
        <v>308.08511196432408</v>
      </c>
      <c r="CE240" s="106">
        <f t="shared" si="1036"/>
        <v>173374.43</v>
      </c>
      <c r="CF240" s="107">
        <f t="shared" si="1037"/>
        <v>3.5080804089759186E-2</v>
      </c>
      <c r="CG240" s="108">
        <f t="shared" si="1038"/>
        <v>413.45582238332577</v>
      </c>
    </row>
    <row r="241" spans="1:85" x14ac:dyDescent="0.2">
      <c r="A241" s="56" t="s">
        <v>454</v>
      </c>
      <c r="B241" s="101" t="s">
        <v>455</v>
      </c>
      <c r="C241" s="102">
        <f t="shared" si="962"/>
        <v>414.89000000000004</v>
      </c>
      <c r="D241" s="102">
        <f t="shared" si="963"/>
        <v>6122167.5599999996</v>
      </c>
      <c r="E241" s="103">
        <f t="shared" si="964"/>
        <v>3083439.58</v>
      </c>
      <c r="F241" s="103">
        <f t="shared" si="965"/>
        <v>27136.889999999996</v>
      </c>
      <c r="G241" s="103">
        <f t="shared" si="966"/>
        <v>0</v>
      </c>
      <c r="H241" s="103">
        <f t="shared" si="1039"/>
        <v>3110576.47</v>
      </c>
      <c r="I241" s="90">
        <f t="shared" si="967"/>
        <v>0.50808417762417468</v>
      </c>
      <c r="J241" s="85">
        <f t="shared" si="968"/>
        <v>7497.3522379425867</v>
      </c>
      <c r="K241" s="103">
        <f t="shared" si="969"/>
        <v>0</v>
      </c>
      <c r="L241" s="103">
        <f t="shared" si="970"/>
        <v>0</v>
      </c>
      <c r="M241" s="103">
        <f t="shared" si="971"/>
        <v>0</v>
      </c>
      <c r="N241" s="103">
        <f t="shared" si="972"/>
        <v>0</v>
      </c>
      <c r="O241" s="103">
        <f t="shared" si="973"/>
        <v>0</v>
      </c>
      <c r="P241" s="103">
        <f t="shared" si="974"/>
        <v>0</v>
      </c>
      <c r="Q241" s="103"/>
      <c r="R241" s="88">
        <f t="shared" si="975"/>
        <v>0</v>
      </c>
      <c r="S241" s="89">
        <f t="shared" si="976"/>
        <v>0</v>
      </c>
      <c r="T241" s="104">
        <f t="shared" si="977"/>
        <v>549920.22</v>
      </c>
      <c r="U241" s="104">
        <f t="shared" si="978"/>
        <v>7747.4</v>
      </c>
      <c r="V241" s="104">
        <f t="shared" si="979"/>
        <v>101457.99999999999</v>
      </c>
      <c r="W241" s="103">
        <f t="shared" si="980"/>
        <v>0</v>
      </c>
      <c r="X241" s="103">
        <f t="shared" si="981"/>
        <v>0</v>
      </c>
      <c r="Y241" s="103">
        <f t="shared" si="982"/>
        <v>0</v>
      </c>
      <c r="Z241" s="105">
        <f t="shared" si="983"/>
        <v>659125.62</v>
      </c>
      <c r="AA241" s="90">
        <f t="shared" si="984"/>
        <v>0.10766213331149009</v>
      </c>
      <c r="AB241" s="85">
        <f t="shared" si="985"/>
        <v>1588.6756007616475</v>
      </c>
      <c r="AC241" s="104">
        <f t="shared" si="986"/>
        <v>142324.41000000003</v>
      </c>
      <c r="AD241" s="104">
        <f t="shared" si="987"/>
        <v>0</v>
      </c>
      <c r="AE241" s="104">
        <f t="shared" si="988"/>
        <v>2765.71</v>
      </c>
      <c r="AF241" s="104">
        <f t="shared" si="989"/>
        <v>0</v>
      </c>
      <c r="AG241" s="86">
        <f t="shared" si="990"/>
        <v>145090.12000000002</v>
      </c>
      <c r="AH241" s="90">
        <f t="shared" si="991"/>
        <v>2.3699142269147568E-2</v>
      </c>
      <c r="AI241" s="86">
        <f t="shared" si="992"/>
        <v>349.70744052640464</v>
      </c>
      <c r="AJ241" s="104">
        <f t="shared" si="993"/>
        <v>0</v>
      </c>
      <c r="AK241" s="104">
        <f t="shared" si="994"/>
        <v>0</v>
      </c>
      <c r="AL241" s="86">
        <f t="shared" si="995"/>
        <v>0</v>
      </c>
      <c r="AM241" s="90">
        <f t="shared" si="996"/>
        <v>0</v>
      </c>
      <c r="AN241" s="91">
        <f t="shared" si="997"/>
        <v>0</v>
      </c>
      <c r="AO241" s="104">
        <f t="shared" si="998"/>
        <v>254135.89</v>
      </c>
      <c r="AP241" s="104">
        <f t="shared" si="999"/>
        <v>53880.579999999994</v>
      </c>
      <c r="AQ241" s="104">
        <f t="shared" si="1000"/>
        <v>0</v>
      </c>
      <c r="AR241" s="104">
        <f t="shared" si="1001"/>
        <v>0</v>
      </c>
      <c r="AS241" s="104">
        <f t="shared" si="1002"/>
        <v>114338.68</v>
      </c>
      <c r="AT241" s="104">
        <f t="shared" si="1003"/>
        <v>0</v>
      </c>
      <c r="AU241" s="104">
        <f t="shared" si="1004"/>
        <v>0</v>
      </c>
      <c r="AV241" s="104">
        <f t="shared" si="1005"/>
        <v>64807.850000000006</v>
      </c>
      <c r="AW241" s="104">
        <f t="shared" si="1006"/>
        <v>0</v>
      </c>
      <c r="AX241" s="104">
        <f t="shared" si="1007"/>
        <v>0</v>
      </c>
      <c r="AY241" s="104">
        <f t="shared" si="1008"/>
        <v>0</v>
      </c>
      <c r="AZ241" s="104">
        <f t="shared" si="1009"/>
        <v>0</v>
      </c>
      <c r="BA241" s="104">
        <f t="shared" si="1010"/>
        <v>4585.62</v>
      </c>
      <c r="BB241" s="104">
        <f t="shared" si="1011"/>
        <v>0</v>
      </c>
      <c r="BC241" s="104">
        <f t="shared" si="1012"/>
        <v>0</v>
      </c>
      <c r="BD241" s="104">
        <f t="shared" si="1013"/>
        <v>7668.2999999999993</v>
      </c>
      <c r="BE241" s="86">
        <f t="shared" si="1014"/>
        <v>499416.92</v>
      </c>
      <c r="BF241" s="90">
        <f t="shared" si="1015"/>
        <v>8.1575179886125171E-2</v>
      </c>
      <c r="BG241" s="85">
        <f t="shared" si="1016"/>
        <v>1203.7333269059268</v>
      </c>
      <c r="BH241" s="104">
        <f t="shared" si="1017"/>
        <v>10003.51</v>
      </c>
      <c r="BI241" s="104">
        <f t="shared" si="1018"/>
        <v>690.37</v>
      </c>
      <c r="BJ241" s="104">
        <f t="shared" si="1019"/>
        <v>26582.119999999995</v>
      </c>
      <c r="BK241" s="104">
        <f t="shared" si="1020"/>
        <v>0</v>
      </c>
      <c r="BL241" s="104">
        <f t="shared" si="1021"/>
        <v>0</v>
      </c>
      <c r="BM241" s="104">
        <f t="shared" si="1022"/>
        <v>0</v>
      </c>
      <c r="BN241" s="104">
        <f t="shared" si="1023"/>
        <v>209635.94999999998</v>
      </c>
      <c r="BO241" s="87">
        <f t="shared" si="1024"/>
        <v>246911.94999999998</v>
      </c>
      <c r="BP241" s="90">
        <f t="shared" si="1025"/>
        <v>4.0330805646881053E-2</v>
      </c>
      <c r="BQ241" s="85">
        <f t="shared" si="1026"/>
        <v>595.12629853696149</v>
      </c>
      <c r="BR241" s="104">
        <f t="shared" si="1027"/>
        <v>0</v>
      </c>
      <c r="BS241" s="104">
        <f t="shared" si="1028"/>
        <v>0</v>
      </c>
      <c r="BT241" s="104">
        <f t="shared" si="1029"/>
        <v>0</v>
      </c>
      <c r="BU241" s="104">
        <f t="shared" si="1030"/>
        <v>4227.91</v>
      </c>
      <c r="BV241" s="87">
        <f t="shared" si="1031"/>
        <v>4227.91</v>
      </c>
      <c r="BW241" s="90">
        <f t="shared" si="1032"/>
        <v>6.9059037645810529E-4</v>
      </c>
      <c r="BX241" s="85">
        <f t="shared" si="1033"/>
        <v>10.190436019185807</v>
      </c>
      <c r="BY241" s="104">
        <v>1071398.9000000004</v>
      </c>
      <c r="BZ241" s="90">
        <v>0.17500319772365075</v>
      </c>
      <c r="CA241" s="85">
        <v>2582.3685796235154</v>
      </c>
      <c r="CB241" s="104">
        <v>184803.00000000003</v>
      </c>
      <c r="CC241" s="90">
        <f t="shared" si="1034"/>
        <v>3.0185877499896464E-2</v>
      </c>
      <c r="CD241" s="85">
        <f t="shared" si="1035"/>
        <v>445.42649858998772</v>
      </c>
      <c r="CE241" s="106">
        <f t="shared" si="1036"/>
        <v>200616.66999999998</v>
      </c>
      <c r="CF241" s="107">
        <f t="shared" si="1037"/>
        <v>3.2768895662176223E-2</v>
      </c>
      <c r="CG241" s="108">
        <f t="shared" si="1038"/>
        <v>483.54183036467487</v>
      </c>
    </row>
    <row r="242" spans="1:85" x14ac:dyDescent="0.2">
      <c r="A242" s="56" t="s">
        <v>456</v>
      </c>
      <c r="B242" s="101" t="s">
        <v>457</v>
      </c>
      <c r="C242" s="102">
        <f t="shared" si="962"/>
        <v>392.54</v>
      </c>
      <c r="D242" s="102">
        <f t="shared" si="963"/>
        <v>5730552.21</v>
      </c>
      <c r="E242" s="103">
        <f t="shared" si="964"/>
        <v>2977964.07</v>
      </c>
      <c r="F242" s="103">
        <f t="shared" si="965"/>
        <v>0</v>
      </c>
      <c r="G242" s="103">
        <f t="shared" si="966"/>
        <v>0</v>
      </c>
      <c r="H242" s="103">
        <f t="shared" si="1039"/>
        <v>2977964.07</v>
      </c>
      <c r="I242" s="90">
        <f t="shared" si="967"/>
        <v>0.51966441642453853</v>
      </c>
      <c r="J242" s="85">
        <f t="shared" si="968"/>
        <v>7586.3964691496403</v>
      </c>
      <c r="K242" s="103">
        <f t="shared" si="969"/>
        <v>0</v>
      </c>
      <c r="L242" s="103">
        <f t="shared" si="970"/>
        <v>0</v>
      </c>
      <c r="M242" s="103">
        <f t="shared" si="971"/>
        <v>0</v>
      </c>
      <c r="N242" s="103">
        <f t="shared" si="972"/>
        <v>0</v>
      </c>
      <c r="O242" s="103">
        <f t="shared" si="973"/>
        <v>0</v>
      </c>
      <c r="P242" s="103">
        <f t="shared" si="974"/>
        <v>0</v>
      </c>
      <c r="Q242" s="103"/>
      <c r="R242" s="88">
        <f t="shared" si="975"/>
        <v>0</v>
      </c>
      <c r="S242" s="89">
        <f t="shared" si="976"/>
        <v>0</v>
      </c>
      <c r="T242" s="104">
        <f t="shared" si="977"/>
        <v>424140.53</v>
      </c>
      <c r="U242" s="104">
        <f t="shared" si="978"/>
        <v>40235.839999999997</v>
      </c>
      <c r="V242" s="104">
        <f t="shared" si="979"/>
        <v>0</v>
      </c>
      <c r="W242" s="103">
        <f t="shared" si="980"/>
        <v>0</v>
      </c>
      <c r="X242" s="103">
        <f t="shared" si="981"/>
        <v>0</v>
      </c>
      <c r="Y242" s="103">
        <f t="shared" si="982"/>
        <v>0</v>
      </c>
      <c r="Z242" s="105">
        <f t="shared" si="983"/>
        <v>464376.37</v>
      </c>
      <c r="AA242" s="90">
        <f t="shared" si="984"/>
        <v>8.1035187008618143E-2</v>
      </c>
      <c r="AB242" s="85">
        <f t="shared" si="985"/>
        <v>1183.0039486421765</v>
      </c>
      <c r="AC242" s="104">
        <f t="shared" si="986"/>
        <v>288510.39000000007</v>
      </c>
      <c r="AD242" s="104">
        <f t="shared" si="987"/>
        <v>25474.239999999998</v>
      </c>
      <c r="AE242" s="104">
        <f t="shared" si="988"/>
        <v>5965</v>
      </c>
      <c r="AF242" s="104">
        <f t="shared" si="989"/>
        <v>0</v>
      </c>
      <c r="AG242" s="86">
        <f t="shared" si="990"/>
        <v>319949.63000000006</v>
      </c>
      <c r="AH242" s="90">
        <f t="shared" si="991"/>
        <v>5.5832251112148942E-2</v>
      </c>
      <c r="AI242" s="86">
        <f t="shared" si="992"/>
        <v>815.07522800224194</v>
      </c>
      <c r="AJ242" s="104">
        <f t="shared" si="993"/>
        <v>0</v>
      </c>
      <c r="AK242" s="104">
        <f t="shared" si="994"/>
        <v>0</v>
      </c>
      <c r="AL242" s="86">
        <f t="shared" si="995"/>
        <v>0</v>
      </c>
      <c r="AM242" s="90">
        <f t="shared" si="996"/>
        <v>0</v>
      </c>
      <c r="AN242" s="91">
        <f t="shared" si="997"/>
        <v>0</v>
      </c>
      <c r="AO242" s="104">
        <f t="shared" si="998"/>
        <v>134954.90999999997</v>
      </c>
      <c r="AP242" s="104">
        <f t="shared" si="999"/>
        <v>42984.83</v>
      </c>
      <c r="AQ242" s="104">
        <f t="shared" si="1000"/>
        <v>0</v>
      </c>
      <c r="AR242" s="104">
        <f t="shared" si="1001"/>
        <v>0</v>
      </c>
      <c r="AS242" s="104">
        <f t="shared" si="1002"/>
        <v>113367.33</v>
      </c>
      <c r="AT242" s="104">
        <f t="shared" si="1003"/>
        <v>0</v>
      </c>
      <c r="AU242" s="104">
        <f t="shared" si="1004"/>
        <v>0</v>
      </c>
      <c r="AV242" s="104">
        <f t="shared" si="1005"/>
        <v>26707.370000000003</v>
      </c>
      <c r="AW242" s="104">
        <f t="shared" si="1006"/>
        <v>0</v>
      </c>
      <c r="AX242" s="104">
        <f t="shared" si="1007"/>
        <v>0</v>
      </c>
      <c r="AY242" s="104">
        <f t="shared" si="1008"/>
        <v>0</v>
      </c>
      <c r="AZ242" s="104">
        <f t="shared" si="1009"/>
        <v>0</v>
      </c>
      <c r="BA242" s="104">
        <f t="shared" si="1010"/>
        <v>2915.21</v>
      </c>
      <c r="BB242" s="104">
        <f t="shared" si="1011"/>
        <v>0</v>
      </c>
      <c r="BC242" s="104">
        <f t="shared" si="1012"/>
        <v>0</v>
      </c>
      <c r="BD242" s="104">
        <f t="shared" si="1013"/>
        <v>0</v>
      </c>
      <c r="BE242" s="86">
        <f t="shared" si="1014"/>
        <v>320929.65000000002</v>
      </c>
      <c r="BF242" s="90">
        <f t="shared" si="1015"/>
        <v>5.60032677897895E-2</v>
      </c>
      <c r="BG242" s="85">
        <f t="shared" si="1016"/>
        <v>817.57183981250319</v>
      </c>
      <c r="BH242" s="104">
        <f t="shared" si="1017"/>
        <v>0</v>
      </c>
      <c r="BI242" s="104">
        <f t="shared" si="1018"/>
        <v>0</v>
      </c>
      <c r="BJ242" s="104">
        <f t="shared" si="1019"/>
        <v>3961.21</v>
      </c>
      <c r="BK242" s="104">
        <f t="shared" si="1020"/>
        <v>0</v>
      </c>
      <c r="BL242" s="104">
        <f t="shared" si="1021"/>
        <v>0</v>
      </c>
      <c r="BM242" s="104">
        <f t="shared" si="1022"/>
        <v>0</v>
      </c>
      <c r="BN242" s="104">
        <f t="shared" si="1023"/>
        <v>133377.36000000002</v>
      </c>
      <c r="BO242" s="87">
        <f t="shared" si="1024"/>
        <v>137338.57</v>
      </c>
      <c r="BP242" s="90">
        <f t="shared" si="1025"/>
        <v>2.3966027176288481E-2</v>
      </c>
      <c r="BQ242" s="85">
        <f t="shared" si="1026"/>
        <v>349.87152901615121</v>
      </c>
      <c r="BR242" s="104">
        <f t="shared" si="1027"/>
        <v>0</v>
      </c>
      <c r="BS242" s="104">
        <f t="shared" si="1028"/>
        <v>0</v>
      </c>
      <c r="BT242" s="104">
        <f t="shared" si="1029"/>
        <v>0</v>
      </c>
      <c r="BU242" s="104">
        <f t="shared" si="1030"/>
        <v>0</v>
      </c>
      <c r="BV242" s="87">
        <f t="shared" si="1031"/>
        <v>0</v>
      </c>
      <c r="BW242" s="90">
        <f t="shared" si="1032"/>
        <v>0</v>
      </c>
      <c r="BX242" s="85">
        <f t="shared" si="1033"/>
        <v>0</v>
      </c>
      <c r="BY242" s="104">
        <v>1087747.0600000003</v>
      </c>
      <c r="BZ242" s="90">
        <v>0.18981540000662525</v>
      </c>
      <c r="CA242" s="85">
        <v>2771.0476894074495</v>
      </c>
      <c r="CB242" s="104">
        <v>196772.3</v>
      </c>
      <c r="CC242" s="90">
        <f t="shared" si="1034"/>
        <v>3.4337406377107242E-2</v>
      </c>
      <c r="CD242" s="85">
        <f t="shared" si="1035"/>
        <v>501.2796148163244</v>
      </c>
      <c r="CE242" s="106">
        <f t="shared" si="1036"/>
        <v>225474.55999999997</v>
      </c>
      <c r="CF242" s="107">
        <f t="shared" si="1037"/>
        <v>3.9346044104883911E-2</v>
      </c>
      <c r="CG242" s="108">
        <f t="shared" si="1038"/>
        <v>574.39894023538989</v>
      </c>
    </row>
    <row r="243" spans="1:85" x14ac:dyDescent="0.2">
      <c r="A243" s="56" t="s">
        <v>458</v>
      </c>
      <c r="B243" s="101" t="s">
        <v>459</v>
      </c>
      <c r="C243" s="102">
        <f t="shared" si="962"/>
        <v>448.75000000000006</v>
      </c>
      <c r="D243" s="102">
        <f t="shared" si="963"/>
        <v>5720302.1699999999</v>
      </c>
      <c r="E243" s="103">
        <f t="shared" si="964"/>
        <v>2889907.27</v>
      </c>
      <c r="F243" s="103">
        <f t="shared" si="965"/>
        <v>31200</v>
      </c>
      <c r="G243" s="103">
        <f t="shared" si="966"/>
        <v>0</v>
      </c>
      <c r="H243" s="103">
        <f t="shared" si="1039"/>
        <v>2921107.27</v>
      </c>
      <c r="I243" s="90">
        <f t="shared" si="967"/>
        <v>0.51065611276965117</v>
      </c>
      <c r="J243" s="85">
        <f t="shared" si="968"/>
        <v>6509.4312423398324</v>
      </c>
      <c r="K243" s="103">
        <f t="shared" si="969"/>
        <v>0</v>
      </c>
      <c r="L243" s="103">
        <f t="shared" si="970"/>
        <v>0</v>
      </c>
      <c r="M243" s="103">
        <f t="shared" si="971"/>
        <v>0</v>
      </c>
      <c r="N243" s="103">
        <f t="shared" si="972"/>
        <v>0</v>
      </c>
      <c r="O243" s="103">
        <f t="shared" si="973"/>
        <v>0</v>
      </c>
      <c r="P243" s="103">
        <f t="shared" si="974"/>
        <v>0</v>
      </c>
      <c r="Q243" s="103"/>
      <c r="R243" s="88">
        <f t="shared" si="975"/>
        <v>0</v>
      </c>
      <c r="S243" s="89">
        <f t="shared" si="976"/>
        <v>0</v>
      </c>
      <c r="T243" s="104">
        <f t="shared" si="977"/>
        <v>343998.92999999993</v>
      </c>
      <c r="U243" s="104">
        <f t="shared" si="978"/>
        <v>8453.34</v>
      </c>
      <c r="V243" s="104">
        <f t="shared" si="979"/>
        <v>123990.37</v>
      </c>
      <c r="W243" s="103">
        <f t="shared" si="980"/>
        <v>0</v>
      </c>
      <c r="X243" s="103">
        <f t="shared" si="981"/>
        <v>0</v>
      </c>
      <c r="Y243" s="103">
        <f t="shared" si="982"/>
        <v>0</v>
      </c>
      <c r="Z243" s="105">
        <f t="shared" si="983"/>
        <v>476442.63999999996</v>
      </c>
      <c r="AA243" s="90">
        <f t="shared" si="984"/>
        <v>8.3289767890006403E-2</v>
      </c>
      <c r="AB243" s="85">
        <f t="shared" si="985"/>
        <v>1061.710618384401</v>
      </c>
      <c r="AC243" s="104">
        <f t="shared" si="986"/>
        <v>268105.63999999996</v>
      </c>
      <c r="AD243" s="104">
        <f t="shared" si="987"/>
        <v>0</v>
      </c>
      <c r="AE243" s="104">
        <f t="shared" si="988"/>
        <v>3187</v>
      </c>
      <c r="AF243" s="104">
        <f t="shared" si="989"/>
        <v>0</v>
      </c>
      <c r="AG243" s="86">
        <f t="shared" si="990"/>
        <v>271292.63999999996</v>
      </c>
      <c r="AH243" s="90">
        <f t="shared" si="991"/>
        <v>4.7426277832452332E-2</v>
      </c>
      <c r="AI243" s="86">
        <f t="shared" si="992"/>
        <v>604.55184401114184</v>
      </c>
      <c r="AJ243" s="104">
        <f t="shared" si="993"/>
        <v>0</v>
      </c>
      <c r="AK243" s="104">
        <f t="shared" si="994"/>
        <v>0</v>
      </c>
      <c r="AL243" s="86">
        <f t="shared" si="995"/>
        <v>0</v>
      </c>
      <c r="AM243" s="90">
        <f t="shared" si="996"/>
        <v>0</v>
      </c>
      <c r="AN243" s="91">
        <f t="shared" si="997"/>
        <v>0</v>
      </c>
      <c r="AO243" s="104">
        <f t="shared" si="998"/>
        <v>79117.690000000017</v>
      </c>
      <c r="AP243" s="104">
        <f t="shared" si="999"/>
        <v>41986.700000000004</v>
      </c>
      <c r="AQ243" s="104">
        <f t="shared" si="1000"/>
        <v>0</v>
      </c>
      <c r="AR243" s="104">
        <f t="shared" si="1001"/>
        <v>0</v>
      </c>
      <c r="AS243" s="104">
        <f t="shared" si="1002"/>
        <v>76486.19</v>
      </c>
      <c r="AT243" s="104">
        <f t="shared" si="1003"/>
        <v>0</v>
      </c>
      <c r="AU243" s="104">
        <f t="shared" si="1004"/>
        <v>0</v>
      </c>
      <c r="AV243" s="104">
        <f t="shared" si="1005"/>
        <v>24562.12</v>
      </c>
      <c r="AW243" s="104">
        <f t="shared" si="1006"/>
        <v>0</v>
      </c>
      <c r="AX243" s="104">
        <f t="shared" si="1007"/>
        <v>0</v>
      </c>
      <c r="AY243" s="104">
        <f t="shared" si="1008"/>
        <v>0</v>
      </c>
      <c r="AZ243" s="104">
        <f t="shared" si="1009"/>
        <v>0</v>
      </c>
      <c r="BA243" s="104">
        <f t="shared" si="1010"/>
        <v>0</v>
      </c>
      <c r="BB243" s="104">
        <f t="shared" si="1011"/>
        <v>0</v>
      </c>
      <c r="BC243" s="104">
        <f t="shared" si="1012"/>
        <v>0</v>
      </c>
      <c r="BD243" s="104">
        <f t="shared" si="1013"/>
        <v>0</v>
      </c>
      <c r="BE243" s="86">
        <f t="shared" si="1014"/>
        <v>222152.7</v>
      </c>
      <c r="BF243" s="90">
        <f t="shared" si="1015"/>
        <v>3.8835833037820101E-2</v>
      </c>
      <c r="BG243" s="85">
        <f t="shared" si="1016"/>
        <v>495.04779944289692</v>
      </c>
      <c r="BH243" s="104">
        <f t="shared" si="1017"/>
        <v>0</v>
      </c>
      <c r="BI243" s="104">
        <f t="shared" si="1018"/>
        <v>0</v>
      </c>
      <c r="BJ243" s="104">
        <f t="shared" si="1019"/>
        <v>3752.24</v>
      </c>
      <c r="BK243" s="104">
        <f t="shared" si="1020"/>
        <v>0</v>
      </c>
      <c r="BL243" s="104">
        <f t="shared" si="1021"/>
        <v>0</v>
      </c>
      <c r="BM243" s="104">
        <f t="shared" si="1022"/>
        <v>0</v>
      </c>
      <c r="BN243" s="104">
        <f t="shared" si="1023"/>
        <v>695.68000000000006</v>
      </c>
      <c r="BO243" s="87">
        <f t="shared" si="1024"/>
        <v>4447.92</v>
      </c>
      <c r="BP243" s="90">
        <f t="shared" si="1025"/>
        <v>7.7756731511964864E-4</v>
      </c>
      <c r="BQ243" s="85">
        <f t="shared" si="1026"/>
        <v>9.9117994428969354</v>
      </c>
      <c r="BR243" s="104">
        <f t="shared" si="1027"/>
        <v>0</v>
      </c>
      <c r="BS243" s="104">
        <f t="shared" si="1028"/>
        <v>0</v>
      </c>
      <c r="BT243" s="104">
        <f t="shared" si="1029"/>
        <v>0</v>
      </c>
      <c r="BU243" s="104">
        <f t="shared" si="1030"/>
        <v>0</v>
      </c>
      <c r="BV243" s="87">
        <f t="shared" si="1031"/>
        <v>0</v>
      </c>
      <c r="BW243" s="90">
        <f t="shared" si="1032"/>
        <v>0</v>
      </c>
      <c r="BX243" s="85">
        <f t="shared" si="1033"/>
        <v>0</v>
      </c>
      <c r="BY243" s="104">
        <v>1149620.0100000002</v>
      </c>
      <c r="BZ243" s="90">
        <v>0.20097190250353511</v>
      </c>
      <c r="CA243" s="85">
        <v>2561.8273203342619</v>
      </c>
      <c r="CB243" s="104">
        <v>218855.31000000003</v>
      </c>
      <c r="CC243" s="90">
        <f t="shared" si="1034"/>
        <v>3.8259396705961082E-2</v>
      </c>
      <c r="CD243" s="85">
        <f t="shared" si="1035"/>
        <v>487.69985515320332</v>
      </c>
      <c r="CE243" s="106">
        <f t="shared" si="1036"/>
        <v>456383.68000000011</v>
      </c>
      <c r="CF243" s="107">
        <f t="shared" si="1037"/>
        <v>7.9783141945454272E-2</v>
      </c>
      <c r="CG243" s="108">
        <f t="shared" si="1038"/>
        <v>1017.0109860724235</v>
      </c>
    </row>
    <row r="244" spans="1:85" x14ac:dyDescent="0.2">
      <c r="A244" s="56" t="s">
        <v>460</v>
      </c>
      <c r="B244" s="101" t="s">
        <v>461</v>
      </c>
      <c r="C244" s="102">
        <f t="shared" si="962"/>
        <v>425.71999999999997</v>
      </c>
      <c r="D244" s="102">
        <f t="shared" si="963"/>
        <v>5663351</v>
      </c>
      <c r="E244" s="103">
        <f t="shared" si="964"/>
        <v>2358826.52</v>
      </c>
      <c r="F244" s="103">
        <f t="shared" si="965"/>
        <v>132938.69</v>
      </c>
      <c r="G244" s="103">
        <f t="shared" si="966"/>
        <v>0</v>
      </c>
      <c r="H244" s="103">
        <f t="shared" si="1039"/>
        <v>2491765.21</v>
      </c>
      <c r="I244" s="90">
        <f t="shared" si="967"/>
        <v>0.43998071283238493</v>
      </c>
      <c r="J244" s="85">
        <f t="shared" si="968"/>
        <v>5853.06119045382</v>
      </c>
      <c r="K244" s="103">
        <f t="shared" si="969"/>
        <v>0</v>
      </c>
      <c r="L244" s="103">
        <f t="shared" si="970"/>
        <v>0</v>
      </c>
      <c r="M244" s="103">
        <f t="shared" si="971"/>
        <v>0</v>
      </c>
      <c r="N244" s="103">
        <f t="shared" si="972"/>
        <v>0</v>
      </c>
      <c r="O244" s="103">
        <f t="shared" si="973"/>
        <v>0</v>
      </c>
      <c r="P244" s="103">
        <f t="shared" si="974"/>
        <v>0</v>
      </c>
      <c r="Q244" s="103"/>
      <c r="R244" s="88">
        <f t="shared" si="975"/>
        <v>0</v>
      </c>
      <c r="S244" s="89">
        <f t="shared" si="976"/>
        <v>0</v>
      </c>
      <c r="T244" s="104">
        <f t="shared" si="977"/>
        <v>338344.78</v>
      </c>
      <c r="U244" s="104">
        <f t="shared" si="978"/>
        <v>9624.76</v>
      </c>
      <c r="V244" s="103">
        <f t="shared" si="979"/>
        <v>17227.670000000002</v>
      </c>
      <c r="W244" s="103">
        <f t="shared" si="980"/>
        <v>0</v>
      </c>
      <c r="X244" s="103">
        <f t="shared" si="981"/>
        <v>0</v>
      </c>
      <c r="Y244" s="103">
        <f t="shared" si="982"/>
        <v>0</v>
      </c>
      <c r="Z244" s="105">
        <f t="shared" si="983"/>
        <v>365197.21</v>
      </c>
      <c r="AA244" s="90">
        <f t="shared" si="984"/>
        <v>6.4484297370938165E-2</v>
      </c>
      <c r="AB244" s="85">
        <f t="shared" si="985"/>
        <v>857.83428074790959</v>
      </c>
      <c r="AC244" s="104">
        <f t="shared" si="986"/>
        <v>117495.57999999999</v>
      </c>
      <c r="AD244" s="104">
        <f t="shared" si="987"/>
        <v>15244.16</v>
      </c>
      <c r="AE244" s="104">
        <f t="shared" si="988"/>
        <v>55883.01</v>
      </c>
      <c r="AF244" s="104">
        <f t="shared" si="989"/>
        <v>0</v>
      </c>
      <c r="AG244" s="86">
        <f t="shared" si="990"/>
        <v>188622.75</v>
      </c>
      <c r="AH244" s="90">
        <f t="shared" si="991"/>
        <v>3.3305855490856913E-2</v>
      </c>
      <c r="AI244" s="86">
        <f t="shared" si="992"/>
        <v>443.06762660903883</v>
      </c>
      <c r="AJ244" s="104">
        <f t="shared" si="993"/>
        <v>0</v>
      </c>
      <c r="AK244" s="104">
        <f t="shared" si="994"/>
        <v>0</v>
      </c>
      <c r="AL244" s="86">
        <f t="shared" si="995"/>
        <v>0</v>
      </c>
      <c r="AM244" s="90">
        <f t="shared" si="996"/>
        <v>0</v>
      </c>
      <c r="AN244" s="91">
        <f t="shared" si="997"/>
        <v>0</v>
      </c>
      <c r="AO244" s="104">
        <f t="shared" si="998"/>
        <v>113974.53</v>
      </c>
      <c r="AP244" s="104">
        <f t="shared" si="999"/>
        <v>26251.23</v>
      </c>
      <c r="AQ244" s="104">
        <f t="shared" si="1000"/>
        <v>22174.559999999998</v>
      </c>
      <c r="AR244" s="104">
        <f t="shared" si="1001"/>
        <v>0</v>
      </c>
      <c r="AS244" s="104">
        <f t="shared" si="1002"/>
        <v>82908.739999999991</v>
      </c>
      <c r="AT244" s="104">
        <f t="shared" si="1003"/>
        <v>858067.03999999992</v>
      </c>
      <c r="AU244" s="104">
        <f t="shared" si="1004"/>
        <v>177878.84</v>
      </c>
      <c r="AV244" s="104">
        <f t="shared" si="1005"/>
        <v>17818.86</v>
      </c>
      <c r="AW244" s="104">
        <f t="shared" si="1006"/>
        <v>0</v>
      </c>
      <c r="AX244" s="104">
        <f t="shared" si="1007"/>
        <v>0</v>
      </c>
      <c r="AY244" s="104">
        <f t="shared" si="1008"/>
        <v>0</v>
      </c>
      <c r="AZ244" s="104">
        <f t="shared" si="1009"/>
        <v>0</v>
      </c>
      <c r="BA244" s="104">
        <f t="shared" si="1010"/>
        <v>9593.880000000001</v>
      </c>
      <c r="BB244" s="104">
        <f t="shared" si="1011"/>
        <v>0</v>
      </c>
      <c r="BC244" s="104">
        <f t="shared" si="1012"/>
        <v>0</v>
      </c>
      <c r="BD244" s="104">
        <f t="shared" si="1013"/>
        <v>0</v>
      </c>
      <c r="BE244" s="86">
        <f t="shared" si="1014"/>
        <v>1308667.68</v>
      </c>
      <c r="BF244" s="90">
        <f t="shared" si="1015"/>
        <v>0.23107656226852263</v>
      </c>
      <c r="BG244" s="85">
        <f t="shared" si="1016"/>
        <v>3074.0103354317393</v>
      </c>
      <c r="BH244" s="104">
        <f t="shared" si="1017"/>
        <v>0</v>
      </c>
      <c r="BI244" s="104">
        <f t="shared" si="1018"/>
        <v>0</v>
      </c>
      <c r="BJ244" s="104">
        <f t="shared" si="1019"/>
        <v>2667.9</v>
      </c>
      <c r="BK244" s="104">
        <f t="shared" si="1020"/>
        <v>0</v>
      </c>
      <c r="BL244" s="104">
        <f t="shared" si="1021"/>
        <v>0</v>
      </c>
      <c r="BM244" s="104">
        <f t="shared" si="1022"/>
        <v>0</v>
      </c>
      <c r="BN244" s="104">
        <f t="shared" si="1023"/>
        <v>155086.57</v>
      </c>
      <c r="BO244" s="87">
        <f t="shared" si="1024"/>
        <v>157754.47</v>
      </c>
      <c r="BP244" s="90">
        <f t="shared" si="1025"/>
        <v>2.7855322758557611E-2</v>
      </c>
      <c r="BQ244" s="85">
        <f t="shared" si="1026"/>
        <v>370.55921732594197</v>
      </c>
      <c r="BR244" s="104">
        <f t="shared" si="1027"/>
        <v>0</v>
      </c>
      <c r="BS244" s="104">
        <f t="shared" si="1028"/>
        <v>0</v>
      </c>
      <c r="BT244" s="104">
        <f t="shared" si="1029"/>
        <v>0</v>
      </c>
      <c r="BU244" s="104">
        <f t="shared" si="1030"/>
        <v>0</v>
      </c>
      <c r="BV244" s="87">
        <f t="shared" si="1031"/>
        <v>0</v>
      </c>
      <c r="BW244" s="90">
        <f t="shared" si="1032"/>
        <v>0</v>
      </c>
      <c r="BX244" s="85">
        <f t="shared" si="1033"/>
        <v>0</v>
      </c>
      <c r="BY244" s="104">
        <v>789903.1</v>
      </c>
      <c r="BZ244" s="90">
        <v>0.13947627473557617</v>
      </c>
      <c r="CA244" s="85">
        <v>1855.4521751385889</v>
      </c>
      <c r="CB244" s="104">
        <v>139171.97999999995</v>
      </c>
      <c r="CC244" s="90">
        <f t="shared" si="1034"/>
        <v>2.4574139939410423E-2</v>
      </c>
      <c r="CD244" s="85">
        <f t="shared" si="1035"/>
        <v>326.90965893075253</v>
      </c>
      <c r="CE244" s="106">
        <f t="shared" si="1036"/>
        <v>222268.60000000003</v>
      </c>
      <c r="CF244" s="107">
        <f t="shared" si="1037"/>
        <v>3.9246834603753153E-2</v>
      </c>
      <c r="CG244" s="108">
        <f t="shared" si="1038"/>
        <v>522.10044160481084</v>
      </c>
    </row>
    <row r="245" spans="1:85" x14ac:dyDescent="0.2">
      <c r="A245" s="56" t="s">
        <v>462</v>
      </c>
      <c r="B245" s="101" t="s">
        <v>463</v>
      </c>
      <c r="C245" s="102">
        <f t="shared" si="962"/>
        <v>416.69</v>
      </c>
      <c r="D245" s="102">
        <f t="shared" si="963"/>
        <v>2945734.98</v>
      </c>
      <c r="E245" s="103">
        <f t="shared" si="964"/>
        <v>2618728.8800000004</v>
      </c>
      <c r="F245" s="103">
        <f t="shared" si="965"/>
        <v>0</v>
      </c>
      <c r="G245" s="103">
        <f t="shared" si="966"/>
        <v>0</v>
      </c>
      <c r="H245" s="103">
        <f t="shared" si="1039"/>
        <v>2618728.8800000004</v>
      </c>
      <c r="I245" s="90">
        <f t="shared" si="967"/>
        <v>0.88898997967563276</v>
      </c>
      <c r="J245" s="85">
        <f t="shared" si="968"/>
        <v>6284.5973745470264</v>
      </c>
      <c r="K245" s="103">
        <f t="shared" si="969"/>
        <v>0</v>
      </c>
      <c r="L245" s="103">
        <f t="shared" si="970"/>
        <v>0</v>
      </c>
      <c r="M245" s="103">
        <f t="shared" si="971"/>
        <v>0</v>
      </c>
      <c r="N245" s="103">
        <f t="shared" si="972"/>
        <v>0</v>
      </c>
      <c r="O245" s="103">
        <f t="shared" si="973"/>
        <v>0</v>
      </c>
      <c r="P245" s="103">
        <f t="shared" si="974"/>
        <v>0</v>
      </c>
      <c r="Q245" s="103"/>
      <c r="R245" s="88">
        <f t="shared" si="975"/>
        <v>0</v>
      </c>
      <c r="S245" s="89">
        <f t="shared" si="976"/>
        <v>0</v>
      </c>
      <c r="T245" s="103">
        <f t="shared" si="977"/>
        <v>0</v>
      </c>
      <c r="U245" s="103">
        <f t="shared" si="978"/>
        <v>0</v>
      </c>
      <c r="V245" s="103">
        <f t="shared" si="979"/>
        <v>0</v>
      </c>
      <c r="W245" s="103">
        <f t="shared" si="980"/>
        <v>0</v>
      </c>
      <c r="X245" s="103">
        <f t="shared" si="981"/>
        <v>0</v>
      </c>
      <c r="Y245" s="103">
        <f t="shared" si="982"/>
        <v>0</v>
      </c>
      <c r="Z245" s="105">
        <f t="shared" si="983"/>
        <v>0</v>
      </c>
      <c r="AA245" s="90">
        <f t="shared" si="984"/>
        <v>0</v>
      </c>
      <c r="AB245" s="85">
        <f t="shared" si="985"/>
        <v>0</v>
      </c>
      <c r="AC245" s="104">
        <f t="shared" si="986"/>
        <v>74249.590000000011</v>
      </c>
      <c r="AD245" s="104">
        <f t="shared" si="987"/>
        <v>0</v>
      </c>
      <c r="AE245" s="104">
        <f t="shared" si="988"/>
        <v>0</v>
      </c>
      <c r="AF245" s="104">
        <f t="shared" si="989"/>
        <v>0</v>
      </c>
      <c r="AG245" s="86">
        <f t="shared" si="990"/>
        <v>74249.590000000011</v>
      </c>
      <c r="AH245" s="90">
        <f t="shared" si="991"/>
        <v>2.52057943107971E-2</v>
      </c>
      <c r="AI245" s="86">
        <f t="shared" si="992"/>
        <v>178.18903741390486</v>
      </c>
      <c r="AJ245" s="104">
        <f t="shared" si="993"/>
        <v>0</v>
      </c>
      <c r="AK245" s="104">
        <f t="shared" si="994"/>
        <v>0</v>
      </c>
      <c r="AL245" s="86">
        <f t="shared" si="995"/>
        <v>0</v>
      </c>
      <c r="AM245" s="90">
        <f t="shared" si="996"/>
        <v>0</v>
      </c>
      <c r="AN245" s="91">
        <f t="shared" si="997"/>
        <v>0</v>
      </c>
      <c r="AO245" s="104">
        <f t="shared" si="998"/>
        <v>0</v>
      </c>
      <c r="AP245" s="104">
        <f t="shared" si="999"/>
        <v>0</v>
      </c>
      <c r="AQ245" s="104">
        <f t="shared" si="1000"/>
        <v>0</v>
      </c>
      <c r="AR245" s="104">
        <f t="shared" si="1001"/>
        <v>0</v>
      </c>
      <c r="AS245" s="104">
        <f t="shared" si="1002"/>
        <v>91106.89</v>
      </c>
      <c r="AT245" s="104">
        <f t="shared" si="1003"/>
        <v>0</v>
      </c>
      <c r="AU245" s="104">
        <f t="shared" si="1004"/>
        <v>0</v>
      </c>
      <c r="AV245" s="104">
        <f t="shared" si="1005"/>
        <v>0</v>
      </c>
      <c r="AW245" s="104">
        <f t="shared" si="1006"/>
        <v>0</v>
      </c>
      <c r="AX245" s="104">
        <f t="shared" si="1007"/>
        <v>0</v>
      </c>
      <c r="AY245" s="104">
        <f t="shared" si="1008"/>
        <v>0</v>
      </c>
      <c r="AZ245" s="104">
        <f t="shared" si="1009"/>
        <v>0</v>
      </c>
      <c r="BA245" s="104">
        <f t="shared" si="1010"/>
        <v>0</v>
      </c>
      <c r="BB245" s="104">
        <f t="shared" si="1011"/>
        <v>0</v>
      </c>
      <c r="BC245" s="104">
        <f t="shared" si="1012"/>
        <v>0</v>
      </c>
      <c r="BD245" s="104">
        <f t="shared" si="1013"/>
        <v>0</v>
      </c>
      <c r="BE245" s="86">
        <f t="shared" si="1014"/>
        <v>91106.89</v>
      </c>
      <c r="BF245" s="90">
        <f t="shared" si="1015"/>
        <v>3.0928406872501476E-2</v>
      </c>
      <c r="BG245" s="85">
        <f t="shared" si="1016"/>
        <v>218.64429191965249</v>
      </c>
      <c r="BH245" s="104">
        <f t="shared" si="1017"/>
        <v>0</v>
      </c>
      <c r="BI245" s="104">
        <f t="shared" si="1018"/>
        <v>0</v>
      </c>
      <c r="BJ245" s="104">
        <f t="shared" si="1019"/>
        <v>0</v>
      </c>
      <c r="BK245" s="104">
        <f t="shared" si="1020"/>
        <v>0</v>
      </c>
      <c r="BL245" s="104">
        <f t="shared" si="1021"/>
        <v>0</v>
      </c>
      <c r="BM245" s="104">
        <f t="shared" si="1022"/>
        <v>0</v>
      </c>
      <c r="BN245" s="104">
        <f t="shared" si="1023"/>
        <v>0</v>
      </c>
      <c r="BO245" s="87">
        <f t="shared" si="1024"/>
        <v>0</v>
      </c>
      <c r="BP245" s="90">
        <f t="shared" si="1025"/>
        <v>0</v>
      </c>
      <c r="BQ245" s="85">
        <f t="shared" si="1026"/>
        <v>0</v>
      </c>
      <c r="BR245" s="104">
        <f t="shared" si="1027"/>
        <v>0</v>
      </c>
      <c r="BS245" s="104">
        <f t="shared" si="1028"/>
        <v>0</v>
      </c>
      <c r="BT245" s="104">
        <f t="shared" si="1029"/>
        <v>0</v>
      </c>
      <c r="BU245" s="104">
        <f t="shared" si="1030"/>
        <v>0</v>
      </c>
      <c r="BV245" s="87">
        <f t="shared" si="1031"/>
        <v>0</v>
      </c>
      <c r="BW245" s="90">
        <f t="shared" si="1032"/>
        <v>0</v>
      </c>
      <c r="BX245" s="85">
        <f t="shared" si="1033"/>
        <v>0</v>
      </c>
      <c r="BY245" s="104">
        <v>0</v>
      </c>
      <c r="BZ245" s="90">
        <v>0</v>
      </c>
      <c r="CA245" s="85">
        <v>0</v>
      </c>
      <c r="CB245" s="104">
        <v>48614.16</v>
      </c>
      <c r="CC245" s="90">
        <f t="shared" si="1034"/>
        <v>1.6503236146518517E-2</v>
      </c>
      <c r="CD245" s="85">
        <f t="shared" si="1035"/>
        <v>116.66745062276513</v>
      </c>
      <c r="CE245" s="106">
        <f t="shared" si="1036"/>
        <v>113035.46</v>
      </c>
      <c r="CF245" s="107">
        <f t="shared" si="1037"/>
        <v>3.8372582994550312E-2</v>
      </c>
      <c r="CG245" s="108">
        <f t="shared" si="1038"/>
        <v>271.26991288487847</v>
      </c>
    </row>
    <row r="246" spans="1:85" x14ac:dyDescent="0.2">
      <c r="A246" s="56" t="s">
        <v>464</v>
      </c>
      <c r="B246" s="101" t="s">
        <v>465</v>
      </c>
      <c r="C246" s="102">
        <f t="shared" si="962"/>
        <v>341.96000000000004</v>
      </c>
      <c r="D246" s="102">
        <f t="shared" si="963"/>
        <v>4562284.46</v>
      </c>
      <c r="E246" s="103">
        <f t="shared" si="964"/>
        <v>2628971.0599999996</v>
      </c>
      <c r="F246" s="103">
        <f t="shared" si="965"/>
        <v>0</v>
      </c>
      <c r="G246" s="103">
        <f t="shared" si="966"/>
        <v>0</v>
      </c>
      <c r="H246" s="103">
        <f t="shared" si="1039"/>
        <v>2628971.0599999996</v>
      </c>
      <c r="I246" s="90">
        <f t="shared" si="967"/>
        <v>0.57624005759605779</v>
      </c>
      <c r="J246" s="85">
        <f t="shared" si="968"/>
        <v>7687.9490583693978</v>
      </c>
      <c r="K246" s="103">
        <f t="shared" si="969"/>
        <v>0</v>
      </c>
      <c r="L246" s="103">
        <f t="shared" si="970"/>
        <v>0</v>
      </c>
      <c r="M246" s="103">
        <f t="shared" si="971"/>
        <v>0</v>
      </c>
      <c r="N246" s="103">
        <f t="shared" si="972"/>
        <v>0</v>
      </c>
      <c r="O246" s="103">
        <f t="shared" si="973"/>
        <v>0</v>
      </c>
      <c r="P246" s="103">
        <f t="shared" si="974"/>
        <v>0</v>
      </c>
      <c r="Q246" s="103"/>
      <c r="R246" s="88">
        <f t="shared" si="975"/>
        <v>0</v>
      </c>
      <c r="S246" s="89">
        <f t="shared" si="976"/>
        <v>0</v>
      </c>
      <c r="T246" s="104">
        <f t="shared" si="977"/>
        <v>227082.07000000004</v>
      </c>
      <c r="U246" s="104">
        <f t="shared" si="978"/>
        <v>6924.94</v>
      </c>
      <c r="V246" s="104">
        <f t="shared" si="979"/>
        <v>67633.66</v>
      </c>
      <c r="W246" s="104">
        <f t="shared" si="980"/>
        <v>0</v>
      </c>
      <c r="X246" s="104">
        <f t="shared" si="981"/>
        <v>0</v>
      </c>
      <c r="Y246" s="104">
        <f t="shared" si="982"/>
        <v>0</v>
      </c>
      <c r="Z246" s="105">
        <f t="shared" si="983"/>
        <v>301640.67000000004</v>
      </c>
      <c r="AA246" s="90">
        <f t="shared" si="984"/>
        <v>6.611614699711206E-2</v>
      </c>
      <c r="AB246" s="85">
        <f t="shared" si="985"/>
        <v>882.09343198034856</v>
      </c>
      <c r="AC246" s="104">
        <f t="shared" si="986"/>
        <v>70046.130000000019</v>
      </c>
      <c r="AD246" s="104">
        <f t="shared" si="987"/>
        <v>0</v>
      </c>
      <c r="AE246" s="104">
        <f t="shared" si="988"/>
        <v>0</v>
      </c>
      <c r="AF246" s="104">
        <f t="shared" si="989"/>
        <v>0</v>
      </c>
      <c r="AG246" s="86">
        <f t="shared" si="990"/>
        <v>70046.130000000019</v>
      </c>
      <c r="AH246" s="90">
        <f t="shared" si="991"/>
        <v>1.5353301753569311E-2</v>
      </c>
      <c r="AI246" s="86">
        <f t="shared" si="992"/>
        <v>204.83720318165871</v>
      </c>
      <c r="AJ246" s="104">
        <f t="shared" si="993"/>
        <v>0</v>
      </c>
      <c r="AK246" s="104">
        <f t="shared" si="994"/>
        <v>0</v>
      </c>
      <c r="AL246" s="86">
        <f t="shared" si="995"/>
        <v>0</v>
      </c>
      <c r="AM246" s="90">
        <f t="shared" si="996"/>
        <v>0</v>
      </c>
      <c r="AN246" s="91">
        <f t="shared" si="997"/>
        <v>0</v>
      </c>
      <c r="AO246" s="104">
        <f t="shared" si="998"/>
        <v>119510.55</v>
      </c>
      <c r="AP246" s="104">
        <f t="shared" si="999"/>
        <v>37547.829999999994</v>
      </c>
      <c r="AQ246" s="104">
        <f t="shared" si="1000"/>
        <v>0</v>
      </c>
      <c r="AR246" s="104">
        <f t="shared" si="1001"/>
        <v>0</v>
      </c>
      <c r="AS246" s="104">
        <f t="shared" si="1002"/>
        <v>108042.98999999999</v>
      </c>
      <c r="AT246" s="104">
        <f t="shared" si="1003"/>
        <v>0</v>
      </c>
      <c r="AU246" s="104">
        <f t="shared" si="1004"/>
        <v>0</v>
      </c>
      <c r="AV246" s="104">
        <f t="shared" si="1005"/>
        <v>0</v>
      </c>
      <c r="AW246" s="104">
        <f t="shared" si="1006"/>
        <v>0</v>
      </c>
      <c r="AX246" s="104">
        <f t="shared" si="1007"/>
        <v>0</v>
      </c>
      <c r="AY246" s="104">
        <f t="shared" si="1008"/>
        <v>0</v>
      </c>
      <c r="AZ246" s="104">
        <f t="shared" si="1009"/>
        <v>0</v>
      </c>
      <c r="BA246" s="104">
        <f t="shared" si="1010"/>
        <v>44555.180000000008</v>
      </c>
      <c r="BB246" s="104">
        <f t="shared" si="1011"/>
        <v>0</v>
      </c>
      <c r="BC246" s="104">
        <f t="shared" si="1012"/>
        <v>0</v>
      </c>
      <c r="BD246" s="104">
        <f t="shared" si="1013"/>
        <v>0</v>
      </c>
      <c r="BE246" s="86">
        <f t="shared" si="1014"/>
        <v>309656.55</v>
      </c>
      <c r="BF246" s="90">
        <f t="shared" si="1015"/>
        <v>6.7873135205602675E-2</v>
      </c>
      <c r="BG246" s="85">
        <f t="shared" si="1016"/>
        <v>905.53441923031926</v>
      </c>
      <c r="BH246" s="104">
        <f t="shared" si="1017"/>
        <v>7526.15</v>
      </c>
      <c r="BI246" s="104">
        <f t="shared" si="1018"/>
        <v>1054.44</v>
      </c>
      <c r="BJ246" s="104">
        <f t="shared" si="1019"/>
        <v>5229.03</v>
      </c>
      <c r="BK246" s="104">
        <f t="shared" si="1020"/>
        <v>0</v>
      </c>
      <c r="BL246" s="104">
        <f t="shared" si="1021"/>
        <v>0</v>
      </c>
      <c r="BM246" s="104">
        <f t="shared" si="1022"/>
        <v>0</v>
      </c>
      <c r="BN246" s="104">
        <f t="shared" si="1023"/>
        <v>25626.600000000002</v>
      </c>
      <c r="BO246" s="87">
        <f t="shared" si="1024"/>
        <v>39436.22</v>
      </c>
      <c r="BP246" s="90">
        <f t="shared" si="1025"/>
        <v>8.6439634235345331E-3</v>
      </c>
      <c r="BQ246" s="85">
        <f t="shared" si="1026"/>
        <v>115.32407299099309</v>
      </c>
      <c r="BR246" s="104">
        <f t="shared" si="1027"/>
        <v>0</v>
      </c>
      <c r="BS246" s="104">
        <f t="shared" si="1028"/>
        <v>0</v>
      </c>
      <c r="BT246" s="104">
        <f t="shared" si="1029"/>
        <v>0</v>
      </c>
      <c r="BU246" s="104">
        <f t="shared" si="1030"/>
        <v>3589.5</v>
      </c>
      <c r="BV246" s="87">
        <f t="shared" si="1031"/>
        <v>3589.5</v>
      </c>
      <c r="BW246" s="90">
        <f t="shared" si="1032"/>
        <v>7.8677689466123289E-4</v>
      </c>
      <c r="BX246" s="85">
        <f t="shared" si="1033"/>
        <v>10.49684173587554</v>
      </c>
      <c r="BY246" s="104">
        <v>879845.12000000011</v>
      </c>
      <c r="BZ246" s="90">
        <v>0.19285187666706782</v>
      </c>
      <c r="CA246" s="85">
        <v>2572.9474792373376</v>
      </c>
      <c r="CB246" s="104">
        <v>189577.72000000003</v>
      </c>
      <c r="CC246" s="90">
        <f t="shared" si="1034"/>
        <v>4.1553244139450267E-2</v>
      </c>
      <c r="CD246" s="85">
        <f t="shared" si="1035"/>
        <v>554.38565914142009</v>
      </c>
      <c r="CE246" s="106">
        <f t="shared" si="1036"/>
        <v>139521.49</v>
      </c>
      <c r="CF246" s="107">
        <f t="shared" si="1037"/>
        <v>3.0581497322944216E-2</v>
      </c>
      <c r="CG246" s="108">
        <f t="shared" si="1038"/>
        <v>408.00529301672702</v>
      </c>
    </row>
    <row r="247" spans="1:85" s="61" customFormat="1" x14ac:dyDescent="0.2">
      <c r="A247" s="56"/>
      <c r="B247" s="110" t="s">
        <v>466</v>
      </c>
      <c r="C247" s="115"/>
      <c r="D247" s="116"/>
      <c r="E247" s="83"/>
      <c r="F247" s="83"/>
      <c r="G247" s="83"/>
      <c r="H247" s="83"/>
      <c r="I247" s="84"/>
      <c r="J247" s="85"/>
      <c r="K247" s="104">
        <f>IF(ISNA(VLOOKUP($A247,program1516,4,FALSE))=TRUE,0,VLOOKUP($A247,program1516,4,FALSE))</f>
        <v>0</v>
      </c>
      <c r="L247" s="104">
        <f>IF(ISNA(VLOOKUP($A247,program1516,5,FALSE))=TRUE,0,VLOOKUP($A247,program1516,5,FALSE))</f>
        <v>0</v>
      </c>
      <c r="M247" s="104">
        <f>IF(ISNA(VLOOKUP($A247,program1516,6,FALSE))=TRUE,0,VLOOKUP($A247,program1516,6,FALSE))</f>
        <v>0</v>
      </c>
      <c r="N247" s="104">
        <f>IF(ISNA(VLOOKUP($A247,program1516,7,FALSE))=TRUE,0,VLOOKUP($A247,program1516,7,FALSE))</f>
        <v>0</v>
      </c>
      <c r="O247" s="104">
        <f>IF(ISNA(VLOOKUP($A247,program1516,8,FALSE))=TRUE,0,VLOOKUP($A247,program1516,8,FALSE))</f>
        <v>0</v>
      </c>
      <c r="P247" s="104">
        <f>IF(ISNA(VLOOKUP($A247,program1516,9,FALSE))=TRUE,0,VLOOKUP($A247,program1516,9,FALSE))</f>
        <v>0</v>
      </c>
      <c r="Q247" s="87"/>
      <c r="R247" s="88"/>
      <c r="S247" s="89"/>
      <c r="T247" s="86"/>
      <c r="U247" s="86"/>
      <c r="V247" s="86"/>
      <c r="W247" s="86"/>
      <c r="X247" s="86"/>
      <c r="Y247" s="86"/>
      <c r="Z247" s="86"/>
      <c r="AA247" s="90"/>
      <c r="AB247" s="85"/>
      <c r="AC247" s="86"/>
      <c r="AD247" s="86"/>
      <c r="AE247" s="86"/>
      <c r="AF247" s="86"/>
      <c r="AG247" s="86"/>
      <c r="AH247" s="90"/>
      <c r="AI247" s="86"/>
      <c r="AJ247" s="86"/>
      <c r="AK247" s="86"/>
      <c r="AL247" s="86"/>
      <c r="AM247" s="90"/>
      <c r="AN247" s="91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90"/>
      <c r="BG247" s="85"/>
      <c r="BH247" s="86"/>
      <c r="BI247" s="86"/>
      <c r="BJ247" s="86"/>
      <c r="BK247" s="86"/>
      <c r="BL247" s="86"/>
      <c r="BM247" s="86"/>
      <c r="BN247" s="86"/>
      <c r="BO247" s="86"/>
      <c r="BP247" s="90"/>
      <c r="BQ247" s="85"/>
      <c r="BR247" s="86"/>
      <c r="BS247" s="86"/>
      <c r="BT247" s="86"/>
      <c r="BU247" s="86"/>
      <c r="BV247" s="87"/>
      <c r="BW247" s="90"/>
      <c r="BX247" s="85"/>
      <c r="BY247" s="86"/>
      <c r="BZ247" s="90"/>
      <c r="CA247" s="85"/>
      <c r="CB247" s="86"/>
      <c r="CC247" s="90"/>
      <c r="CD247" s="85"/>
      <c r="CE247" s="92"/>
      <c r="CF247" s="107"/>
      <c r="CG247" s="108"/>
    </row>
    <row r="248" spans="1:85" s="61" customFormat="1" ht="4.5" customHeight="1" x14ac:dyDescent="0.2">
      <c r="A248" s="17"/>
      <c r="B248" s="53"/>
      <c r="C248" s="54"/>
      <c r="D248" s="55"/>
      <c r="E248" s="94"/>
      <c r="F248" s="94"/>
      <c r="G248" s="94"/>
      <c r="H248" s="94"/>
      <c r="I248" s="95"/>
      <c r="J248" s="70"/>
      <c r="K248" s="104">
        <f>IF(ISNA(VLOOKUP($A248,program1516,4,FALSE))=TRUE,0,VLOOKUP($A248,program1516,4,FALSE))</f>
        <v>0</v>
      </c>
      <c r="L248" s="104">
        <f>IF(ISNA(VLOOKUP($A248,program1516,5,FALSE))=TRUE,0,VLOOKUP($A248,program1516,5,FALSE))</f>
        <v>0</v>
      </c>
      <c r="M248" s="104">
        <f>IF(ISNA(VLOOKUP($A248,program1516,6,FALSE))=TRUE,0,VLOOKUP($A248,program1516,6,FALSE))</f>
        <v>0</v>
      </c>
      <c r="N248" s="104">
        <f>IF(ISNA(VLOOKUP($A248,program1516,7,FALSE))=TRUE,0,VLOOKUP($A248,program1516,7,FALSE))</f>
        <v>0</v>
      </c>
      <c r="O248" s="104">
        <f>IF(ISNA(VLOOKUP($A248,program1516,8,FALSE))=TRUE,0,VLOOKUP($A248,program1516,8,FALSE))</f>
        <v>0</v>
      </c>
      <c r="P248" s="104">
        <f>IF(ISNA(VLOOKUP($A248,program1516,9,FALSE))=TRUE,0,VLOOKUP($A248,program1516,9,FALSE))</f>
        <v>0</v>
      </c>
      <c r="Q248" s="87"/>
      <c r="R248" s="73"/>
      <c r="S248" s="74"/>
      <c r="T248" s="97"/>
      <c r="U248" s="97"/>
      <c r="V248" s="97"/>
      <c r="W248" s="97"/>
      <c r="X248" s="97"/>
      <c r="Y248" s="97"/>
      <c r="Z248" s="97"/>
      <c r="AA248" s="98"/>
      <c r="AB248" s="99"/>
      <c r="AC248" s="97"/>
      <c r="AD248" s="97"/>
      <c r="AE248" s="97"/>
      <c r="AF248" s="97"/>
      <c r="AG248" s="97"/>
      <c r="AH248" s="98"/>
      <c r="AI248" s="97"/>
      <c r="AJ248" s="97"/>
      <c r="AK248" s="97"/>
      <c r="AL248" s="97"/>
      <c r="AM248" s="98"/>
      <c r="AN248" s="100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8"/>
      <c r="BG248" s="99"/>
      <c r="BH248" s="97"/>
      <c r="BI248" s="97"/>
      <c r="BJ248" s="97"/>
      <c r="BK248" s="97"/>
      <c r="BL248" s="97"/>
      <c r="BM248" s="97"/>
      <c r="BN248" s="97"/>
      <c r="BO248" s="97"/>
      <c r="BP248" s="98"/>
      <c r="BQ248" s="99"/>
      <c r="BR248" s="97"/>
      <c r="BS248" s="97"/>
      <c r="BT248" s="97"/>
      <c r="BU248" s="97"/>
      <c r="BV248" s="97"/>
      <c r="BW248" s="98"/>
      <c r="BX248" s="99"/>
      <c r="BY248" s="97"/>
      <c r="BZ248" s="98"/>
      <c r="CA248" s="99"/>
      <c r="CB248" s="97"/>
      <c r="CC248" s="98"/>
      <c r="CD248" s="99"/>
      <c r="CE248" s="92"/>
    </row>
    <row r="249" spans="1:85" x14ac:dyDescent="0.2">
      <c r="A249" s="56" t="s">
        <v>467</v>
      </c>
      <c r="B249" s="101" t="s">
        <v>468</v>
      </c>
      <c r="C249" s="102">
        <f t="shared" ref="C249:C291" si="1040">VLOOKUP($A249,enroll1516,3,FALSE)</f>
        <v>350.43999999999994</v>
      </c>
      <c r="D249" s="102">
        <f t="shared" ref="D249:D291" si="1041">VLOOKUP($A249,enroll1516,4,FALSE)</f>
        <v>4508547</v>
      </c>
      <c r="E249" s="103">
        <f t="shared" ref="E249:E291" si="1042">IF(ISNA(VLOOKUP($A249,program1516,2,FALSE))=TRUE,0,VLOOKUP($A249,program1516,2,FALSE))</f>
        <v>2430516.4499999993</v>
      </c>
      <c r="F249" s="103">
        <f t="shared" ref="F249:F291" si="1043">IF(ISNA(VLOOKUP($A249,program1516,3,FALSE))=TRUE,0,VLOOKUP($A249,program1516,3,FALSE))</f>
        <v>43050</v>
      </c>
      <c r="G249" s="103">
        <f t="shared" ref="G249:G291" si="1044">IF(ISNA(VLOOKUP($A249,program1516,4,FALSE))=TRUE,0,VLOOKUP($A249,program1516,4,FALSE))</f>
        <v>0</v>
      </c>
      <c r="H249" s="103">
        <f>SUM(E249:G249)</f>
        <v>2473566.4499999993</v>
      </c>
      <c r="I249" s="90">
        <f t="shared" ref="I249:I291" si="1045">H249/D249</f>
        <v>0.54863938426282333</v>
      </c>
      <c r="J249" s="85">
        <f t="shared" ref="J249:J291" si="1046">H249/C249</f>
        <v>7058.4592226914729</v>
      </c>
      <c r="K249" s="103">
        <f t="shared" ref="K249:K291" si="1047">IF(ISNA(VLOOKUP($A249,program1516,5,FALSE))=TRUE,0,VLOOKUP($A249,program1516,5,FALSE))</f>
        <v>0</v>
      </c>
      <c r="L249" s="103">
        <f t="shared" ref="L249:L291" si="1048">IF(ISNA(VLOOKUP($A249,program1516,6,FALSE))=TRUE,0,VLOOKUP($A249,program1516,6,FALSE))</f>
        <v>0</v>
      </c>
      <c r="M249" s="103">
        <f t="shared" ref="M249:M291" si="1049">IF(ISNA(VLOOKUP($A249,program1516,7,FALSE))=TRUE,0,VLOOKUP($A249,program1516,7,FALSE))</f>
        <v>0</v>
      </c>
      <c r="N249" s="103">
        <f t="shared" ref="N249:N291" si="1050">IF(ISNA(VLOOKUP($A249,program1516,8,FALSE))=TRUE,0,VLOOKUP($A249,program1516,8,FALSE))</f>
        <v>0</v>
      </c>
      <c r="O249" s="103">
        <f t="shared" ref="O249:O291" si="1051">IF(ISNA(VLOOKUP($A249,program1516,9,FALSE))=TRUE,0,VLOOKUP($A249,program1516,9,FALSE))</f>
        <v>0</v>
      </c>
      <c r="P249" s="103">
        <f t="shared" ref="P249:P291" si="1052">IF(ISNA(VLOOKUP($A249,program1516,10,FALSE))=TRUE,0,VLOOKUP($A249,program1516,10,FALSE))</f>
        <v>0</v>
      </c>
      <c r="Q249" s="103"/>
      <c r="R249" s="88">
        <f t="shared" ref="R249:R291" si="1053">Q249/D249</f>
        <v>0</v>
      </c>
      <c r="S249" s="89">
        <f t="shared" ref="S249:S291" si="1054">Q249/C249</f>
        <v>0</v>
      </c>
      <c r="T249" s="104">
        <f t="shared" ref="T249:T291" si="1055">VLOOKUP($A249,program1516,11,FALSE)</f>
        <v>291783.37</v>
      </c>
      <c r="U249" s="104">
        <f t="shared" ref="U249:U291" si="1056">VLOOKUP($A249,program1516,12,FALSE)</f>
        <v>1431</v>
      </c>
      <c r="V249" s="104">
        <f t="shared" ref="V249:V291" si="1057">VLOOKUP($A249,program1516,13,FALSE)</f>
        <v>111907.01</v>
      </c>
      <c r="W249" s="103">
        <f t="shared" ref="W249:W291" si="1058">VLOOKUP($A249,program1516,14,FALSE)</f>
        <v>0</v>
      </c>
      <c r="X249" s="103">
        <f t="shared" ref="X249:X291" si="1059">VLOOKUP($A249,program1516,15,FALSE)</f>
        <v>0</v>
      </c>
      <c r="Y249" s="104">
        <f t="shared" ref="Y249:Y291" si="1060">VLOOKUP($A249,program1516,16,FALSE)</f>
        <v>0</v>
      </c>
      <c r="Z249" s="105">
        <f t="shared" ref="Z249:Z291" si="1061">SUM(T249:Y249)</f>
        <v>405121.38</v>
      </c>
      <c r="AA249" s="90">
        <f t="shared" ref="AA249:AA291" si="1062">Z249/D249</f>
        <v>8.9856306255651761E-2</v>
      </c>
      <c r="AB249" s="85">
        <f t="shared" ref="AB249:AB291" si="1063">Z249/C249</f>
        <v>1156.0363542974549</v>
      </c>
      <c r="AC249" s="104">
        <f t="shared" ref="AC249:AC291" si="1064">VLOOKUP($A249,program1516,17,FALSE)</f>
        <v>165283.47</v>
      </c>
      <c r="AD249" s="104">
        <f t="shared" ref="AD249:AD291" si="1065">VLOOKUP($A249,program1516,18,FALSE)</f>
        <v>27356.999999999996</v>
      </c>
      <c r="AE249" s="104">
        <f t="shared" ref="AE249:AE291" si="1066">VLOOKUP($A249,program1516,19,FALSE)</f>
        <v>5211.83</v>
      </c>
      <c r="AF249" s="104">
        <f t="shared" ref="AF249:AF291" si="1067">VLOOKUP($A249,program1516,20,FALSE)</f>
        <v>0</v>
      </c>
      <c r="AG249" s="86">
        <f t="shared" ref="AG249:AG291" si="1068">SUM(AC249:AF249)</f>
        <v>197852.3</v>
      </c>
      <c r="AH249" s="90">
        <f t="shared" ref="AH249:AH291" si="1069">AG249/D249</f>
        <v>4.3883827760917204E-2</v>
      </c>
      <c r="AI249" s="86">
        <f t="shared" ref="AI249:AI291" si="1070">AG249/C249</f>
        <v>564.58252482593321</v>
      </c>
      <c r="AJ249" s="104">
        <f t="shared" ref="AJ249:AJ291" si="1071">VLOOKUP($A249,program1516,21,FALSE)</f>
        <v>0</v>
      </c>
      <c r="AK249" s="104">
        <f t="shared" ref="AK249:AK291" si="1072">VLOOKUP($A249,program1516,22,FALSE)</f>
        <v>0</v>
      </c>
      <c r="AL249" s="86">
        <f t="shared" ref="AL249:AL291" si="1073">SUM(AJ249:AK249)</f>
        <v>0</v>
      </c>
      <c r="AM249" s="90">
        <f t="shared" ref="AM249:AM291" si="1074">AL249/D249</f>
        <v>0</v>
      </c>
      <c r="AN249" s="91">
        <f t="shared" ref="AN249:AN291" si="1075">AL249/C249</f>
        <v>0</v>
      </c>
      <c r="AO249" s="104">
        <f t="shared" ref="AO249:AO291" si="1076">VLOOKUP($A249,program1516,23,FALSE)</f>
        <v>70534.94</v>
      </c>
      <c r="AP249" s="104">
        <f t="shared" ref="AP249:AP291" si="1077">VLOOKUP($A249,program1516,24,FALSE)</f>
        <v>43428.53</v>
      </c>
      <c r="AQ249" s="104">
        <f t="shared" ref="AQ249:AQ291" si="1078">VLOOKUP($A249,program1516,25,FALSE)</f>
        <v>0</v>
      </c>
      <c r="AR249" s="104">
        <f t="shared" ref="AR249:AR291" si="1079">VLOOKUP($A249,program1516,26,FALSE)</f>
        <v>0</v>
      </c>
      <c r="AS249" s="104">
        <f t="shared" ref="AS249:AS291" si="1080">VLOOKUP($A249,program1516,27,FALSE)</f>
        <v>61335.199999999997</v>
      </c>
      <c r="AT249" s="104">
        <f t="shared" ref="AT249:AT291" si="1081">VLOOKUP($A249,program1516,28,FALSE)</f>
        <v>0</v>
      </c>
      <c r="AU249" s="104">
        <f t="shared" ref="AU249:AU291" si="1082">VLOOKUP($A249,program1516,29,FALSE)</f>
        <v>0</v>
      </c>
      <c r="AV249" s="104">
        <f t="shared" ref="AV249:AV291" si="1083">VLOOKUP($A249,program1516,30,FALSE)</f>
        <v>0</v>
      </c>
      <c r="AW249" s="104">
        <f t="shared" ref="AW249:AW291" si="1084">VLOOKUP($A249,program1516,31,FALSE)</f>
        <v>0</v>
      </c>
      <c r="AX249" s="104">
        <f t="shared" ref="AX249:AX291" si="1085">VLOOKUP($A249,program1516,32,FALSE)</f>
        <v>0</v>
      </c>
      <c r="AY249" s="104">
        <f t="shared" ref="AY249:AY291" si="1086">VLOOKUP($A249,program1516,33,FALSE)</f>
        <v>0</v>
      </c>
      <c r="AZ249" s="104">
        <f t="shared" ref="AZ249:AZ291" si="1087">VLOOKUP($A249,program1516,34,FALSE)</f>
        <v>0</v>
      </c>
      <c r="BA249" s="104">
        <f t="shared" ref="BA249:BA291" si="1088">VLOOKUP($A249,program1516,35,FALSE)</f>
        <v>0</v>
      </c>
      <c r="BB249" s="104">
        <f t="shared" ref="BB249:BB291" si="1089">VLOOKUP($A249,program1516,36,FALSE)</f>
        <v>0</v>
      </c>
      <c r="BC249" s="104">
        <f t="shared" ref="BC249:BC291" si="1090">VLOOKUP($A249,program1516,37,FALSE)</f>
        <v>0</v>
      </c>
      <c r="BD249" s="104">
        <f t="shared" ref="BD249:BD291" si="1091">VLOOKUP($A249,program1516,38,FALSE)</f>
        <v>0</v>
      </c>
      <c r="BE249" s="86">
        <f t="shared" ref="BE249:BE291" si="1092">SUM(AO249:BD249)</f>
        <v>175298.66999999998</v>
      </c>
      <c r="BF249" s="90">
        <f t="shared" ref="BF249:BF291" si="1093">BE249/D249</f>
        <v>3.8881411239585613E-2</v>
      </c>
      <c r="BG249" s="85">
        <f t="shared" ref="BG249:BG291" si="1094">BE249/C249</f>
        <v>500.22448921356016</v>
      </c>
      <c r="BH249" s="104">
        <f t="shared" ref="BH249:BH291" si="1095">VLOOKUP($A249,program1516,39,FALSE)</f>
        <v>17035.79</v>
      </c>
      <c r="BI249" s="104">
        <f t="shared" ref="BI249:BI291" si="1096">VLOOKUP($A249,program1516,40,FALSE)</f>
        <v>0</v>
      </c>
      <c r="BJ249" s="104">
        <f t="shared" ref="BJ249:BJ291" si="1097">VLOOKUP($A249,program1516,41,FALSE)</f>
        <v>0</v>
      </c>
      <c r="BK249" s="104">
        <f t="shared" ref="BK249:BK291" si="1098">VLOOKUP($A249,program1516,42,FALSE)</f>
        <v>3536</v>
      </c>
      <c r="BL249" s="104">
        <f t="shared" ref="BL249:BL291" si="1099">VLOOKUP($A249,program1516,43,FALSE)</f>
        <v>0</v>
      </c>
      <c r="BM249" s="104">
        <f t="shared" ref="BM249:BM291" si="1100">VLOOKUP($A249,program1516,44,FALSE)</f>
        <v>0</v>
      </c>
      <c r="BN249" s="104">
        <f t="shared" ref="BN249:BN291" si="1101">VLOOKUP($A249,program1516,45,FALSE)</f>
        <v>52458.210000000006</v>
      </c>
      <c r="BO249" s="87">
        <f t="shared" ref="BO249:BO291" si="1102">SUM(BH249:BN249)</f>
        <v>73030</v>
      </c>
      <c r="BP249" s="90">
        <f t="shared" ref="BP249:BP291" si="1103">BO249/D249</f>
        <v>1.6198123253456157E-2</v>
      </c>
      <c r="BQ249" s="85">
        <f t="shared" ref="BQ249:BQ291" si="1104">BO249/C249</f>
        <v>208.39516036982084</v>
      </c>
      <c r="BR249" s="104">
        <f t="shared" ref="BR249:BR291" si="1105">VLOOKUP($A249,program1516,46,FALSE)</f>
        <v>0</v>
      </c>
      <c r="BS249" s="104">
        <f t="shared" ref="BS249:BS291" si="1106">VLOOKUP($A249,program1516,47,FALSE)</f>
        <v>0</v>
      </c>
      <c r="BT249" s="104">
        <f t="shared" ref="BT249:BT291" si="1107">VLOOKUP($A249,program1516,48,FALSE)</f>
        <v>0</v>
      </c>
      <c r="BU249" s="104">
        <f t="shared" ref="BU249:BU291" si="1108">VLOOKUP($A249,program1516,49,FALSE)</f>
        <v>0</v>
      </c>
      <c r="BV249" s="87">
        <f t="shared" ref="BV249:BV291" si="1109">SUM(BR249:BU249)</f>
        <v>0</v>
      </c>
      <c r="BW249" s="90">
        <f t="shared" ref="BW249:BW291" si="1110">BV249/D249</f>
        <v>0</v>
      </c>
      <c r="BX249" s="85">
        <f t="shared" ref="BX249:BX291" si="1111">BV249/C249</f>
        <v>0</v>
      </c>
      <c r="BY249" s="104">
        <v>1016047.6000000001</v>
      </c>
      <c r="BZ249" s="90">
        <v>0.22536032118551722</v>
      </c>
      <c r="CA249" s="85">
        <v>2899.3482479169052</v>
      </c>
      <c r="CB249" s="104">
        <v>162845.43999999997</v>
      </c>
      <c r="CC249" s="90">
        <f t="shared" ref="CC249:CC291" si="1112">CB249/D249</f>
        <v>3.6119273016339846E-2</v>
      </c>
      <c r="CD249" s="85">
        <f t="shared" ref="CD249:CD291" si="1113">CB249/C249</f>
        <v>464.68850587832441</v>
      </c>
      <c r="CE249" s="106">
        <f t="shared" ref="CE249:CE291" si="1114">VLOOKUP($A249,program1516,52,FALSE)</f>
        <v>4785.16</v>
      </c>
      <c r="CF249" s="107">
        <f t="shared" ref="CF249:CF291" si="1115">CE249/D249</f>
        <v>1.0613530257087261E-3</v>
      </c>
      <c r="CG249" s="108">
        <f t="shared" ref="CG249:CG291" si="1116">CE249/C249</f>
        <v>13.654719780846937</v>
      </c>
    </row>
    <row r="250" spans="1:85" x14ac:dyDescent="0.2">
      <c r="A250" s="56" t="s">
        <v>469</v>
      </c>
      <c r="B250" s="56" t="s">
        <v>470</v>
      </c>
      <c r="C250" s="102">
        <f t="shared" si="1040"/>
        <v>350.13000000000005</v>
      </c>
      <c r="D250" s="102">
        <f t="shared" si="1041"/>
        <v>4440646.3600000003</v>
      </c>
      <c r="E250" s="103">
        <f t="shared" si="1042"/>
        <v>2296907.7000000002</v>
      </c>
      <c r="F250" s="103">
        <f t="shared" si="1043"/>
        <v>0</v>
      </c>
      <c r="G250" s="103">
        <f t="shared" si="1044"/>
        <v>66525.14</v>
      </c>
      <c r="H250" s="103">
        <f t="shared" ref="H250:H291" si="1117">SUM(E250:G250)</f>
        <v>2363432.8400000003</v>
      </c>
      <c r="I250" s="90">
        <f t="shared" si="1045"/>
        <v>0.53222721387793648</v>
      </c>
      <c r="J250" s="85">
        <f t="shared" si="1046"/>
        <v>6750.1580555793562</v>
      </c>
      <c r="K250" s="103">
        <f t="shared" si="1047"/>
        <v>0</v>
      </c>
      <c r="L250" s="103">
        <f t="shared" si="1048"/>
        <v>0</v>
      </c>
      <c r="M250" s="103">
        <f t="shared" si="1049"/>
        <v>0</v>
      </c>
      <c r="N250" s="103">
        <f t="shared" si="1050"/>
        <v>0</v>
      </c>
      <c r="O250" s="103">
        <f t="shared" si="1051"/>
        <v>0</v>
      </c>
      <c r="P250" s="103">
        <f t="shared" si="1052"/>
        <v>0</v>
      </c>
      <c r="Q250" s="103"/>
      <c r="R250" s="88">
        <f t="shared" si="1053"/>
        <v>0</v>
      </c>
      <c r="S250" s="89">
        <f t="shared" si="1054"/>
        <v>0</v>
      </c>
      <c r="T250" s="104">
        <f t="shared" si="1055"/>
        <v>180993.46</v>
      </c>
      <c r="U250" s="104">
        <f t="shared" si="1056"/>
        <v>2908.23</v>
      </c>
      <c r="V250" s="104">
        <f t="shared" si="1057"/>
        <v>63053.29</v>
      </c>
      <c r="W250" s="103">
        <f t="shared" si="1058"/>
        <v>0</v>
      </c>
      <c r="X250" s="103">
        <f t="shared" si="1059"/>
        <v>0</v>
      </c>
      <c r="Y250" s="104">
        <f t="shared" si="1060"/>
        <v>0</v>
      </c>
      <c r="Z250" s="105">
        <f t="shared" si="1061"/>
        <v>246954.98</v>
      </c>
      <c r="AA250" s="90">
        <f t="shared" si="1062"/>
        <v>5.5612395128892898E-2</v>
      </c>
      <c r="AB250" s="85">
        <f t="shared" si="1063"/>
        <v>705.32367977608305</v>
      </c>
      <c r="AC250" s="104">
        <f t="shared" si="1064"/>
        <v>74085.279999999999</v>
      </c>
      <c r="AD250" s="104">
        <f t="shared" si="1065"/>
        <v>24044.43</v>
      </c>
      <c r="AE250" s="104">
        <f t="shared" si="1066"/>
        <v>2397.46</v>
      </c>
      <c r="AF250" s="104">
        <f t="shared" si="1067"/>
        <v>0</v>
      </c>
      <c r="AG250" s="86">
        <f t="shared" si="1068"/>
        <v>100527.17</v>
      </c>
      <c r="AH250" s="90">
        <f t="shared" si="1069"/>
        <v>2.2637958947940181E-2</v>
      </c>
      <c r="AI250" s="86">
        <f t="shared" si="1070"/>
        <v>287.11384342958326</v>
      </c>
      <c r="AJ250" s="104">
        <f t="shared" si="1071"/>
        <v>0</v>
      </c>
      <c r="AK250" s="104">
        <f t="shared" si="1072"/>
        <v>0</v>
      </c>
      <c r="AL250" s="86">
        <f t="shared" si="1073"/>
        <v>0</v>
      </c>
      <c r="AM250" s="90">
        <f t="shared" si="1074"/>
        <v>0</v>
      </c>
      <c r="AN250" s="91">
        <f t="shared" si="1075"/>
        <v>0</v>
      </c>
      <c r="AO250" s="104">
        <f t="shared" si="1076"/>
        <v>105242.12</v>
      </c>
      <c r="AP250" s="104">
        <f t="shared" si="1077"/>
        <v>42350.559999999998</v>
      </c>
      <c r="AQ250" s="104">
        <f t="shared" si="1078"/>
        <v>0</v>
      </c>
      <c r="AR250" s="104">
        <f t="shared" si="1079"/>
        <v>0</v>
      </c>
      <c r="AS250" s="104">
        <f t="shared" si="1080"/>
        <v>120079.11000000002</v>
      </c>
      <c r="AT250" s="104">
        <f t="shared" si="1081"/>
        <v>0</v>
      </c>
      <c r="AU250" s="104">
        <f t="shared" si="1082"/>
        <v>0</v>
      </c>
      <c r="AV250" s="104">
        <f t="shared" si="1083"/>
        <v>41844.549999999996</v>
      </c>
      <c r="AW250" s="104">
        <f t="shared" si="1084"/>
        <v>0</v>
      </c>
      <c r="AX250" s="104">
        <f t="shared" si="1085"/>
        <v>0</v>
      </c>
      <c r="AY250" s="104">
        <f t="shared" si="1086"/>
        <v>0</v>
      </c>
      <c r="AZ250" s="104">
        <f t="shared" si="1087"/>
        <v>9185.2300000000014</v>
      </c>
      <c r="BA250" s="104">
        <f t="shared" si="1088"/>
        <v>107628.2</v>
      </c>
      <c r="BB250" s="104">
        <f t="shared" si="1089"/>
        <v>0</v>
      </c>
      <c r="BC250" s="104">
        <f t="shared" si="1090"/>
        <v>0</v>
      </c>
      <c r="BD250" s="104">
        <f t="shared" si="1091"/>
        <v>0</v>
      </c>
      <c r="BE250" s="86">
        <f t="shared" si="1092"/>
        <v>426329.77</v>
      </c>
      <c r="BF250" s="90">
        <f t="shared" si="1093"/>
        <v>9.6006242208397791E-2</v>
      </c>
      <c r="BG250" s="85">
        <f t="shared" si="1094"/>
        <v>1217.6327935338302</v>
      </c>
      <c r="BH250" s="104">
        <f t="shared" si="1095"/>
        <v>0</v>
      </c>
      <c r="BI250" s="104">
        <f t="shared" si="1096"/>
        <v>0</v>
      </c>
      <c r="BJ250" s="104">
        <f t="shared" si="1097"/>
        <v>0</v>
      </c>
      <c r="BK250" s="104">
        <f t="shared" si="1098"/>
        <v>770</v>
      </c>
      <c r="BL250" s="104">
        <f t="shared" si="1099"/>
        <v>0</v>
      </c>
      <c r="BM250" s="104">
        <f t="shared" si="1100"/>
        <v>0</v>
      </c>
      <c r="BN250" s="104">
        <f t="shared" si="1101"/>
        <v>3300.63</v>
      </c>
      <c r="BO250" s="87">
        <f t="shared" si="1102"/>
        <v>4070.63</v>
      </c>
      <c r="BP250" s="90">
        <f t="shared" si="1103"/>
        <v>9.1667511213390116E-4</v>
      </c>
      <c r="BQ250" s="85">
        <f t="shared" si="1104"/>
        <v>11.626053180247336</v>
      </c>
      <c r="BR250" s="104">
        <f t="shared" si="1105"/>
        <v>0</v>
      </c>
      <c r="BS250" s="104">
        <f t="shared" si="1106"/>
        <v>0</v>
      </c>
      <c r="BT250" s="104">
        <f t="shared" si="1107"/>
        <v>0</v>
      </c>
      <c r="BU250" s="104">
        <f t="shared" si="1108"/>
        <v>0</v>
      </c>
      <c r="BV250" s="87">
        <f t="shared" si="1109"/>
        <v>0</v>
      </c>
      <c r="BW250" s="90">
        <f t="shared" si="1110"/>
        <v>0</v>
      </c>
      <c r="BX250" s="85">
        <f t="shared" si="1111"/>
        <v>0</v>
      </c>
      <c r="BY250" s="104">
        <v>776784.14999999991</v>
      </c>
      <c r="BZ250" s="90">
        <v>0.17492592001854429</v>
      </c>
      <c r="CA250" s="85">
        <v>2218.559249421643</v>
      </c>
      <c r="CB250" s="104">
        <v>303062.18</v>
      </c>
      <c r="CC250" s="90">
        <f t="shared" si="1112"/>
        <v>6.824731253762796E-2</v>
      </c>
      <c r="CD250" s="85">
        <f t="shared" si="1113"/>
        <v>865.57044526318782</v>
      </c>
      <c r="CE250" s="106">
        <f t="shared" si="1114"/>
        <v>219484.64000000004</v>
      </c>
      <c r="CF250" s="107">
        <f t="shared" si="1115"/>
        <v>4.9426282168526479E-2</v>
      </c>
      <c r="CG250" s="108">
        <f t="shared" si="1116"/>
        <v>626.86613543540977</v>
      </c>
    </row>
    <row r="251" spans="1:85" x14ac:dyDescent="0.2">
      <c r="A251" s="56" t="s">
        <v>471</v>
      </c>
      <c r="B251" s="101" t="s">
        <v>472</v>
      </c>
      <c r="C251" s="102">
        <f t="shared" si="1040"/>
        <v>334.36</v>
      </c>
      <c r="D251" s="102">
        <f t="shared" si="1041"/>
        <v>4521538.8499999996</v>
      </c>
      <c r="E251" s="103">
        <f t="shared" si="1042"/>
        <v>2191767.7200000002</v>
      </c>
      <c r="F251" s="103">
        <f t="shared" si="1043"/>
        <v>0</v>
      </c>
      <c r="G251" s="103">
        <f t="shared" si="1044"/>
        <v>0</v>
      </c>
      <c r="H251" s="103">
        <f t="shared" si="1117"/>
        <v>2191767.7200000002</v>
      </c>
      <c r="I251" s="90">
        <f t="shared" si="1045"/>
        <v>0.48473933161052024</v>
      </c>
      <c r="J251" s="85">
        <f t="shared" si="1046"/>
        <v>6555.1134106950594</v>
      </c>
      <c r="K251" s="103">
        <f t="shared" si="1047"/>
        <v>0</v>
      </c>
      <c r="L251" s="103">
        <f t="shared" si="1048"/>
        <v>0</v>
      </c>
      <c r="M251" s="103">
        <f t="shared" si="1049"/>
        <v>0</v>
      </c>
      <c r="N251" s="103">
        <f t="shared" si="1050"/>
        <v>0</v>
      </c>
      <c r="O251" s="103">
        <f t="shared" si="1051"/>
        <v>0</v>
      </c>
      <c r="P251" s="103">
        <f t="shared" si="1052"/>
        <v>0</v>
      </c>
      <c r="Q251" s="103"/>
      <c r="R251" s="88">
        <f t="shared" si="1053"/>
        <v>0</v>
      </c>
      <c r="S251" s="89">
        <f t="shared" si="1054"/>
        <v>0</v>
      </c>
      <c r="T251" s="104">
        <f t="shared" si="1055"/>
        <v>351846.88999999996</v>
      </c>
      <c r="U251" s="104">
        <f t="shared" si="1056"/>
        <v>0</v>
      </c>
      <c r="V251" s="104">
        <f t="shared" si="1057"/>
        <v>42208.6</v>
      </c>
      <c r="W251" s="103">
        <f t="shared" si="1058"/>
        <v>0</v>
      </c>
      <c r="X251" s="103">
        <f t="shared" si="1059"/>
        <v>0</v>
      </c>
      <c r="Y251" s="104">
        <f t="shared" si="1060"/>
        <v>0</v>
      </c>
      <c r="Z251" s="105">
        <f t="shared" si="1061"/>
        <v>394055.48999999993</v>
      </c>
      <c r="AA251" s="90">
        <f t="shared" si="1062"/>
        <v>8.7150747361155592E-2</v>
      </c>
      <c r="AB251" s="85">
        <f t="shared" si="1063"/>
        <v>1178.5365773417871</v>
      </c>
      <c r="AC251" s="104">
        <f t="shared" si="1064"/>
        <v>113844.56000000001</v>
      </c>
      <c r="AD251" s="104">
        <f t="shared" si="1065"/>
        <v>41334.080000000002</v>
      </c>
      <c r="AE251" s="104">
        <f t="shared" si="1066"/>
        <v>14358.41</v>
      </c>
      <c r="AF251" s="104">
        <f t="shared" si="1067"/>
        <v>0</v>
      </c>
      <c r="AG251" s="86">
        <f t="shared" si="1068"/>
        <v>169537.05000000002</v>
      </c>
      <c r="AH251" s="90">
        <f t="shared" si="1069"/>
        <v>3.7495431450290433E-2</v>
      </c>
      <c r="AI251" s="86">
        <f t="shared" si="1070"/>
        <v>507.04943773178616</v>
      </c>
      <c r="AJ251" s="104">
        <f t="shared" si="1071"/>
        <v>0</v>
      </c>
      <c r="AK251" s="104">
        <f t="shared" si="1072"/>
        <v>0</v>
      </c>
      <c r="AL251" s="86">
        <f t="shared" si="1073"/>
        <v>0</v>
      </c>
      <c r="AM251" s="90">
        <f t="shared" si="1074"/>
        <v>0</v>
      </c>
      <c r="AN251" s="91">
        <f t="shared" si="1075"/>
        <v>0</v>
      </c>
      <c r="AO251" s="104">
        <f t="shared" si="1076"/>
        <v>69464.87</v>
      </c>
      <c r="AP251" s="104">
        <f t="shared" si="1077"/>
        <v>13392</v>
      </c>
      <c r="AQ251" s="104">
        <f t="shared" si="1078"/>
        <v>0</v>
      </c>
      <c r="AR251" s="104">
        <f t="shared" si="1079"/>
        <v>0</v>
      </c>
      <c r="AS251" s="104">
        <f t="shared" si="1080"/>
        <v>80126.92</v>
      </c>
      <c r="AT251" s="104">
        <f t="shared" si="1081"/>
        <v>0</v>
      </c>
      <c r="AU251" s="104">
        <f t="shared" si="1082"/>
        <v>0</v>
      </c>
      <c r="AV251" s="104">
        <f t="shared" si="1083"/>
        <v>131971.1</v>
      </c>
      <c r="AW251" s="104">
        <f t="shared" si="1084"/>
        <v>0</v>
      </c>
      <c r="AX251" s="104">
        <f t="shared" si="1085"/>
        <v>0</v>
      </c>
      <c r="AY251" s="104">
        <f t="shared" si="1086"/>
        <v>0</v>
      </c>
      <c r="AZ251" s="104">
        <f t="shared" si="1087"/>
        <v>0</v>
      </c>
      <c r="BA251" s="104">
        <f t="shared" si="1088"/>
        <v>5630.98</v>
      </c>
      <c r="BB251" s="104">
        <f t="shared" si="1089"/>
        <v>0</v>
      </c>
      <c r="BC251" s="104">
        <f t="shared" si="1090"/>
        <v>0</v>
      </c>
      <c r="BD251" s="104">
        <f t="shared" si="1091"/>
        <v>0</v>
      </c>
      <c r="BE251" s="86">
        <f t="shared" si="1092"/>
        <v>300585.87</v>
      </c>
      <c r="BF251" s="90">
        <f t="shared" si="1093"/>
        <v>6.6478665775480408E-2</v>
      </c>
      <c r="BG251" s="85">
        <f t="shared" si="1094"/>
        <v>898.98872472783819</v>
      </c>
      <c r="BH251" s="104">
        <f t="shared" si="1095"/>
        <v>0</v>
      </c>
      <c r="BI251" s="104">
        <f t="shared" si="1096"/>
        <v>0</v>
      </c>
      <c r="BJ251" s="104">
        <f t="shared" si="1097"/>
        <v>3168.89</v>
      </c>
      <c r="BK251" s="104">
        <f t="shared" si="1098"/>
        <v>10077.76</v>
      </c>
      <c r="BL251" s="104">
        <f t="shared" si="1099"/>
        <v>0</v>
      </c>
      <c r="BM251" s="104">
        <f t="shared" si="1100"/>
        <v>0</v>
      </c>
      <c r="BN251" s="104">
        <f t="shared" si="1101"/>
        <v>20291.14</v>
      </c>
      <c r="BO251" s="87">
        <f t="shared" si="1102"/>
        <v>33537.79</v>
      </c>
      <c r="BP251" s="90">
        <f t="shared" si="1103"/>
        <v>7.41733978466203E-3</v>
      </c>
      <c r="BQ251" s="85">
        <f t="shared" si="1104"/>
        <v>100.30443234836703</v>
      </c>
      <c r="BR251" s="104">
        <f t="shared" si="1105"/>
        <v>0</v>
      </c>
      <c r="BS251" s="104">
        <f t="shared" si="1106"/>
        <v>0</v>
      </c>
      <c r="BT251" s="104">
        <f t="shared" si="1107"/>
        <v>56981.86</v>
      </c>
      <c r="BU251" s="104">
        <f t="shared" si="1108"/>
        <v>0</v>
      </c>
      <c r="BV251" s="87">
        <f t="shared" si="1109"/>
        <v>56981.86</v>
      </c>
      <c r="BW251" s="90">
        <f t="shared" si="1110"/>
        <v>1.2602315691703059E-2</v>
      </c>
      <c r="BX251" s="85">
        <f t="shared" si="1111"/>
        <v>170.42068429237946</v>
      </c>
      <c r="BY251" s="104">
        <v>773789.93</v>
      </c>
      <c r="BZ251" s="90">
        <v>0.17113419914549668</v>
      </c>
      <c r="CA251" s="85">
        <v>2314.2419248713963</v>
      </c>
      <c r="CB251" s="104">
        <v>222243.94</v>
      </c>
      <c r="CC251" s="90">
        <f t="shared" si="1112"/>
        <v>4.9152279206889936E-2</v>
      </c>
      <c r="CD251" s="85">
        <f t="shared" si="1113"/>
        <v>664.68459145830843</v>
      </c>
      <c r="CE251" s="106">
        <f t="shared" si="1114"/>
        <v>379039.19999999995</v>
      </c>
      <c r="CF251" s="107">
        <f t="shared" si="1115"/>
        <v>8.3829689973801719E-2</v>
      </c>
      <c r="CG251" s="108">
        <f t="shared" si="1116"/>
        <v>1133.6260318219881</v>
      </c>
    </row>
    <row r="252" spans="1:85" x14ac:dyDescent="0.2">
      <c r="A252" s="56" t="s">
        <v>473</v>
      </c>
      <c r="B252" s="101" t="s">
        <v>474</v>
      </c>
      <c r="C252" s="102">
        <f t="shared" si="1040"/>
        <v>313.79000000000002</v>
      </c>
      <c r="D252" s="102">
        <f t="shared" si="1041"/>
        <v>5347959.47</v>
      </c>
      <c r="E252" s="103">
        <f t="shared" si="1042"/>
        <v>2582720.8900000011</v>
      </c>
      <c r="F252" s="103">
        <f t="shared" si="1043"/>
        <v>0</v>
      </c>
      <c r="G252" s="103">
        <f t="shared" si="1044"/>
        <v>0</v>
      </c>
      <c r="H252" s="103">
        <f t="shared" si="1117"/>
        <v>2582720.8900000011</v>
      </c>
      <c r="I252" s="90">
        <f t="shared" si="1045"/>
        <v>0.48293576353524631</v>
      </c>
      <c r="J252" s="85">
        <f t="shared" si="1046"/>
        <v>8230.7303929379541</v>
      </c>
      <c r="K252" s="103">
        <f t="shared" si="1047"/>
        <v>0</v>
      </c>
      <c r="L252" s="103">
        <f t="shared" si="1048"/>
        <v>0</v>
      </c>
      <c r="M252" s="103">
        <f t="shared" si="1049"/>
        <v>0</v>
      </c>
      <c r="N252" s="103">
        <f t="shared" si="1050"/>
        <v>0</v>
      </c>
      <c r="O252" s="103">
        <f t="shared" si="1051"/>
        <v>0</v>
      </c>
      <c r="P252" s="103">
        <f t="shared" si="1052"/>
        <v>0</v>
      </c>
      <c r="Q252" s="103"/>
      <c r="R252" s="88">
        <f t="shared" si="1053"/>
        <v>0</v>
      </c>
      <c r="S252" s="89">
        <f t="shared" si="1054"/>
        <v>0</v>
      </c>
      <c r="T252" s="104">
        <f t="shared" si="1055"/>
        <v>806234.84999999974</v>
      </c>
      <c r="U252" s="104">
        <f t="shared" si="1056"/>
        <v>33845.22</v>
      </c>
      <c r="V252" s="104">
        <f t="shared" si="1057"/>
        <v>74626.62</v>
      </c>
      <c r="W252" s="103">
        <f t="shared" si="1058"/>
        <v>0</v>
      </c>
      <c r="X252" s="103">
        <f t="shared" si="1059"/>
        <v>0</v>
      </c>
      <c r="Y252" s="104">
        <f t="shared" si="1060"/>
        <v>41584.129999999997</v>
      </c>
      <c r="Z252" s="105">
        <f t="shared" si="1061"/>
        <v>956290.81999999972</v>
      </c>
      <c r="AA252" s="90">
        <f t="shared" si="1062"/>
        <v>0.17881414871680015</v>
      </c>
      <c r="AB252" s="85">
        <f t="shared" si="1063"/>
        <v>3047.5503362121153</v>
      </c>
      <c r="AC252" s="104">
        <f t="shared" si="1064"/>
        <v>0</v>
      </c>
      <c r="AD252" s="104">
        <f t="shared" si="1065"/>
        <v>0</v>
      </c>
      <c r="AE252" s="104">
        <f t="shared" si="1066"/>
        <v>0</v>
      </c>
      <c r="AF252" s="104">
        <f t="shared" si="1067"/>
        <v>0</v>
      </c>
      <c r="AG252" s="86">
        <f t="shared" si="1068"/>
        <v>0</v>
      </c>
      <c r="AH252" s="90">
        <f t="shared" si="1069"/>
        <v>0</v>
      </c>
      <c r="AI252" s="86">
        <f t="shared" si="1070"/>
        <v>0</v>
      </c>
      <c r="AJ252" s="104">
        <f t="shared" si="1071"/>
        <v>0</v>
      </c>
      <c r="AK252" s="104">
        <f t="shared" si="1072"/>
        <v>0</v>
      </c>
      <c r="AL252" s="86">
        <f t="shared" si="1073"/>
        <v>0</v>
      </c>
      <c r="AM252" s="90">
        <f t="shared" si="1074"/>
        <v>0</v>
      </c>
      <c r="AN252" s="91">
        <f t="shared" si="1075"/>
        <v>0</v>
      </c>
      <c r="AO252" s="104">
        <f t="shared" si="1076"/>
        <v>125324.72000000002</v>
      </c>
      <c r="AP252" s="104">
        <f t="shared" si="1077"/>
        <v>46049.57</v>
      </c>
      <c r="AQ252" s="104">
        <f t="shared" si="1078"/>
        <v>0</v>
      </c>
      <c r="AR252" s="104">
        <f t="shared" si="1079"/>
        <v>0</v>
      </c>
      <c r="AS252" s="104">
        <f t="shared" si="1080"/>
        <v>143712.56</v>
      </c>
      <c r="AT252" s="104">
        <f t="shared" si="1081"/>
        <v>0</v>
      </c>
      <c r="AU252" s="104">
        <f t="shared" si="1082"/>
        <v>0</v>
      </c>
      <c r="AV252" s="104">
        <f t="shared" si="1083"/>
        <v>15919.640000000003</v>
      </c>
      <c r="AW252" s="104">
        <f t="shared" si="1084"/>
        <v>0</v>
      </c>
      <c r="AX252" s="104">
        <f t="shared" si="1085"/>
        <v>0</v>
      </c>
      <c r="AY252" s="104">
        <f t="shared" si="1086"/>
        <v>0</v>
      </c>
      <c r="AZ252" s="104">
        <f t="shared" si="1087"/>
        <v>0</v>
      </c>
      <c r="BA252" s="104">
        <f t="shared" si="1088"/>
        <v>0</v>
      </c>
      <c r="BB252" s="104">
        <f t="shared" si="1089"/>
        <v>0</v>
      </c>
      <c r="BC252" s="104">
        <f t="shared" si="1090"/>
        <v>35164.130000000005</v>
      </c>
      <c r="BD252" s="104">
        <f t="shared" si="1091"/>
        <v>0</v>
      </c>
      <c r="BE252" s="86">
        <f t="shared" si="1092"/>
        <v>366170.62</v>
      </c>
      <c r="BF252" s="90">
        <f t="shared" si="1093"/>
        <v>6.8469221214946863E-2</v>
      </c>
      <c r="BG252" s="85">
        <f t="shared" si="1094"/>
        <v>1166.9289014946301</v>
      </c>
      <c r="BH252" s="104">
        <f t="shared" si="1095"/>
        <v>0</v>
      </c>
      <c r="BI252" s="104">
        <f t="shared" si="1096"/>
        <v>0</v>
      </c>
      <c r="BJ252" s="104">
        <f t="shared" si="1097"/>
        <v>2635</v>
      </c>
      <c r="BK252" s="104">
        <f t="shared" si="1098"/>
        <v>0</v>
      </c>
      <c r="BL252" s="104">
        <f t="shared" si="1099"/>
        <v>0</v>
      </c>
      <c r="BM252" s="104">
        <f t="shared" si="1100"/>
        <v>0</v>
      </c>
      <c r="BN252" s="104">
        <f t="shared" si="1101"/>
        <v>29225.03</v>
      </c>
      <c r="BO252" s="87">
        <f t="shared" si="1102"/>
        <v>31860.03</v>
      </c>
      <c r="BP252" s="90">
        <f t="shared" si="1103"/>
        <v>5.9574179981584643E-3</v>
      </c>
      <c r="BQ252" s="85">
        <f t="shared" si="1104"/>
        <v>101.53296790847381</v>
      </c>
      <c r="BR252" s="104">
        <f t="shared" si="1105"/>
        <v>0</v>
      </c>
      <c r="BS252" s="104">
        <f t="shared" si="1106"/>
        <v>0</v>
      </c>
      <c r="BT252" s="104">
        <f t="shared" si="1107"/>
        <v>0</v>
      </c>
      <c r="BU252" s="104">
        <f t="shared" si="1108"/>
        <v>0</v>
      </c>
      <c r="BV252" s="87">
        <f t="shared" si="1109"/>
        <v>0</v>
      </c>
      <c r="BW252" s="90">
        <f t="shared" si="1110"/>
        <v>0</v>
      </c>
      <c r="BX252" s="85">
        <f t="shared" si="1111"/>
        <v>0</v>
      </c>
      <c r="BY252" s="104">
        <v>763455.85</v>
      </c>
      <c r="BZ252" s="90">
        <v>0.14275647642482975</v>
      </c>
      <c r="CA252" s="85">
        <v>2433.0152331176901</v>
      </c>
      <c r="CB252" s="104">
        <v>217274.31</v>
      </c>
      <c r="CC252" s="90">
        <f t="shared" si="1112"/>
        <v>4.0627516199183165E-2</v>
      </c>
      <c r="CD252" s="85">
        <f t="shared" si="1113"/>
        <v>692.4194843685267</v>
      </c>
      <c r="CE252" s="106">
        <f t="shared" si="1114"/>
        <v>430186.95</v>
      </c>
      <c r="CF252" s="107">
        <f t="shared" si="1115"/>
        <v>8.043945591083547E-2</v>
      </c>
      <c r="CG252" s="108">
        <f t="shared" si="1116"/>
        <v>1370.9390037923451</v>
      </c>
    </row>
    <row r="253" spans="1:85" x14ac:dyDescent="0.2">
      <c r="A253" s="56" t="s">
        <v>475</v>
      </c>
      <c r="B253" s="101" t="s">
        <v>476</v>
      </c>
      <c r="C253" s="102">
        <f t="shared" si="1040"/>
        <v>335.04</v>
      </c>
      <c r="D253" s="102">
        <f t="shared" si="1041"/>
        <v>4338515.66</v>
      </c>
      <c r="E253" s="103">
        <f t="shared" si="1042"/>
        <v>2450186.1399999997</v>
      </c>
      <c r="F253" s="103">
        <f t="shared" si="1043"/>
        <v>0</v>
      </c>
      <c r="G253" s="103">
        <f t="shared" si="1044"/>
        <v>0</v>
      </c>
      <c r="H253" s="103">
        <f t="shared" si="1117"/>
        <v>2450186.1399999997</v>
      </c>
      <c r="I253" s="90">
        <f t="shared" si="1045"/>
        <v>0.56475217148346069</v>
      </c>
      <c r="J253" s="85">
        <f t="shared" si="1046"/>
        <v>7313.1152698185278</v>
      </c>
      <c r="K253" s="103">
        <f t="shared" si="1047"/>
        <v>0</v>
      </c>
      <c r="L253" s="103">
        <f t="shared" si="1048"/>
        <v>0</v>
      </c>
      <c r="M253" s="103">
        <f t="shared" si="1049"/>
        <v>0</v>
      </c>
      <c r="N253" s="103">
        <f t="shared" si="1050"/>
        <v>0</v>
      </c>
      <c r="O253" s="103">
        <f t="shared" si="1051"/>
        <v>0</v>
      </c>
      <c r="P253" s="103">
        <f t="shared" si="1052"/>
        <v>0</v>
      </c>
      <c r="Q253" s="103"/>
      <c r="R253" s="88">
        <f t="shared" si="1053"/>
        <v>0</v>
      </c>
      <c r="S253" s="89">
        <f t="shared" si="1054"/>
        <v>0</v>
      </c>
      <c r="T253" s="104">
        <f t="shared" si="1055"/>
        <v>228696.22999999998</v>
      </c>
      <c r="U253" s="104">
        <f t="shared" si="1056"/>
        <v>0</v>
      </c>
      <c r="V253" s="104">
        <f t="shared" si="1057"/>
        <v>70329</v>
      </c>
      <c r="W253" s="103">
        <f t="shared" si="1058"/>
        <v>0</v>
      </c>
      <c r="X253" s="103">
        <f t="shared" si="1059"/>
        <v>0</v>
      </c>
      <c r="Y253" s="104">
        <f t="shared" si="1060"/>
        <v>0</v>
      </c>
      <c r="Z253" s="105">
        <f t="shared" si="1061"/>
        <v>299025.23</v>
      </c>
      <c r="AA253" s="90">
        <f t="shared" si="1062"/>
        <v>6.8923395334707621E-2</v>
      </c>
      <c r="AB253" s="85">
        <f t="shared" si="1063"/>
        <v>892.50605897803234</v>
      </c>
      <c r="AC253" s="104">
        <f t="shared" si="1064"/>
        <v>137116.88</v>
      </c>
      <c r="AD253" s="104">
        <f t="shared" si="1065"/>
        <v>0</v>
      </c>
      <c r="AE253" s="104">
        <f t="shared" si="1066"/>
        <v>0</v>
      </c>
      <c r="AF253" s="104">
        <f t="shared" si="1067"/>
        <v>0</v>
      </c>
      <c r="AG253" s="86">
        <f t="shared" si="1068"/>
        <v>137116.88</v>
      </c>
      <c r="AH253" s="90">
        <f t="shared" si="1069"/>
        <v>3.1604560348642376E-2</v>
      </c>
      <c r="AI253" s="86">
        <f t="shared" si="1070"/>
        <v>409.25525310410694</v>
      </c>
      <c r="AJ253" s="104">
        <f t="shared" si="1071"/>
        <v>0</v>
      </c>
      <c r="AK253" s="104">
        <f t="shared" si="1072"/>
        <v>0</v>
      </c>
      <c r="AL253" s="86">
        <f t="shared" si="1073"/>
        <v>0</v>
      </c>
      <c r="AM253" s="90">
        <f t="shared" si="1074"/>
        <v>0</v>
      </c>
      <c r="AN253" s="91">
        <f t="shared" si="1075"/>
        <v>0</v>
      </c>
      <c r="AO253" s="104">
        <f t="shared" si="1076"/>
        <v>103526.50000000001</v>
      </c>
      <c r="AP253" s="104">
        <f t="shared" si="1077"/>
        <v>14890.75</v>
      </c>
      <c r="AQ253" s="104">
        <f t="shared" si="1078"/>
        <v>0</v>
      </c>
      <c r="AR253" s="104">
        <f t="shared" si="1079"/>
        <v>0</v>
      </c>
      <c r="AS253" s="104">
        <f t="shared" si="1080"/>
        <v>101841.55</v>
      </c>
      <c r="AT253" s="104">
        <f t="shared" si="1081"/>
        <v>0</v>
      </c>
      <c r="AU253" s="104">
        <f t="shared" si="1082"/>
        <v>0</v>
      </c>
      <c r="AV253" s="104">
        <f t="shared" si="1083"/>
        <v>11993.2</v>
      </c>
      <c r="AW253" s="104">
        <f t="shared" si="1084"/>
        <v>0</v>
      </c>
      <c r="AX253" s="104">
        <f t="shared" si="1085"/>
        <v>0</v>
      </c>
      <c r="AY253" s="104">
        <f t="shared" si="1086"/>
        <v>0</v>
      </c>
      <c r="AZ253" s="104">
        <f t="shared" si="1087"/>
        <v>0</v>
      </c>
      <c r="BA253" s="104">
        <f t="shared" si="1088"/>
        <v>0</v>
      </c>
      <c r="BB253" s="104">
        <f t="shared" si="1089"/>
        <v>0</v>
      </c>
      <c r="BC253" s="104">
        <f t="shared" si="1090"/>
        <v>0</v>
      </c>
      <c r="BD253" s="104">
        <f t="shared" si="1091"/>
        <v>0</v>
      </c>
      <c r="BE253" s="86">
        <f t="shared" si="1092"/>
        <v>232252.00000000003</v>
      </c>
      <c r="BF253" s="90">
        <f t="shared" si="1093"/>
        <v>5.353259460172146E-2</v>
      </c>
      <c r="BG253" s="85">
        <f t="shared" si="1094"/>
        <v>693.20678127984718</v>
      </c>
      <c r="BH253" s="104">
        <f t="shared" si="1095"/>
        <v>6818.63</v>
      </c>
      <c r="BI253" s="104">
        <f t="shared" si="1096"/>
        <v>0</v>
      </c>
      <c r="BJ253" s="104">
        <f t="shared" si="1097"/>
        <v>0</v>
      </c>
      <c r="BK253" s="104">
        <f t="shared" si="1098"/>
        <v>0</v>
      </c>
      <c r="BL253" s="104">
        <f t="shared" si="1099"/>
        <v>0</v>
      </c>
      <c r="BM253" s="104">
        <f t="shared" si="1100"/>
        <v>0</v>
      </c>
      <c r="BN253" s="104">
        <f t="shared" si="1101"/>
        <v>0</v>
      </c>
      <c r="BO253" s="87">
        <f t="shared" si="1102"/>
        <v>6818.63</v>
      </c>
      <c r="BP253" s="90">
        <f t="shared" si="1103"/>
        <v>1.5716504294005476E-3</v>
      </c>
      <c r="BQ253" s="85">
        <f t="shared" si="1104"/>
        <v>20.351689350525309</v>
      </c>
      <c r="BR253" s="104">
        <f t="shared" si="1105"/>
        <v>0</v>
      </c>
      <c r="BS253" s="104">
        <f t="shared" si="1106"/>
        <v>0</v>
      </c>
      <c r="BT253" s="104">
        <f t="shared" si="1107"/>
        <v>0</v>
      </c>
      <c r="BU253" s="104">
        <f t="shared" si="1108"/>
        <v>1225.7099999999998</v>
      </c>
      <c r="BV253" s="87">
        <f t="shared" si="1109"/>
        <v>1225.7099999999998</v>
      </c>
      <c r="BW253" s="90">
        <f t="shared" si="1110"/>
        <v>2.8251828414513542E-4</v>
      </c>
      <c r="BX253" s="85">
        <f t="shared" si="1111"/>
        <v>3.6583989971346695</v>
      </c>
      <c r="BY253" s="104">
        <v>782524.78</v>
      </c>
      <c r="BZ253" s="90">
        <v>0.18036693683387559</v>
      </c>
      <c r="CA253" s="85">
        <v>2335.6159861509072</v>
      </c>
      <c r="CB253" s="104">
        <v>191135.59</v>
      </c>
      <c r="CC253" s="90">
        <f t="shared" si="1112"/>
        <v>4.4055526124342721E-2</v>
      </c>
      <c r="CD253" s="85">
        <f t="shared" si="1113"/>
        <v>570.48588228271251</v>
      </c>
      <c r="CE253" s="106">
        <f t="shared" si="1114"/>
        <v>238230.69999999998</v>
      </c>
      <c r="CF253" s="107">
        <f t="shared" si="1115"/>
        <v>5.4910646559703777E-2</v>
      </c>
      <c r="CG253" s="108">
        <f t="shared" si="1116"/>
        <v>711.0515162368672</v>
      </c>
    </row>
    <row r="254" spans="1:85" x14ac:dyDescent="0.2">
      <c r="A254" s="122" t="s">
        <v>477</v>
      </c>
      <c r="B254" s="123" t="s">
        <v>478</v>
      </c>
      <c r="C254" s="102">
        <f t="shared" si="1040"/>
        <v>300.88</v>
      </c>
      <c r="D254" s="102">
        <f t="shared" si="1041"/>
        <v>2978228.91</v>
      </c>
      <c r="E254" s="103">
        <f t="shared" si="1042"/>
        <v>1977733.9499999997</v>
      </c>
      <c r="F254" s="103">
        <f t="shared" si="1043"/>
        <v>0</v>
      </c>
      <c r="G254" s="103">
        <f t="shared" si="1044"/>
        <v>0</v>
      </c>
      <c r="H254" s="103">
        <f t="shared" si="1117"/>
        <v>1977733.9499999997</v>
      </c>
      <c r="I254" s="90">
        <f t="shared" si="1045"/>
        <v>0.66406378077902672</v>
      </c>
      <c r="J254" s="85">
        <f t="shared" si="1046"/>
        <v>6573.1652153682526</v>
      </c>
      <c r="K254" s="103">
        <f t="shared" si="1047"/>
        <v>0</v>
      </c>
      <c r="L254" s="103">
        <f t="shared" si="1048"/>
        <v>0</v>
      </c>
      <c r="M254" s="103">
        <f t="shared" si="1049"/>
        <v>0</v>
      </c>
      <c r="N254" s="103">
        <f t="shared" si="1050"/>
        <v>0</v>
      </c>
      <c r="O254" s="103">
        <f t="shared" si="1051"/>
        <v>0</v>
      </c>
      <c r="P254" s="103">
        <f t="shared" si="1052"/>
        <v>0</v>
      </c>
      <c r="Q254" s="103"/>
      <c r="R254" s="88">
        <f t="shared" si="1053"/>
        <v>0</v>
      </c>
      <c r="S254" s="89">
        <f t="shared" si="1054"/>
        <v>0</v>
      </c>
      <c r="T254" s="104">
        <f t="shared" si="1055"/>
        <v>391059.41000000003</v>
      </c>
      <c r="U254" s="104">
        <f t="shared" si="1056"/>
        <v>81689.14</v>
      </c>
      <c r="V254" s="104">
        <f t="shared" si="1057"/>
        <v>0</v>
      </c>
      <c r="W254" s="103">
        <f t="shared" si="1058"/>
        <v>0</v>
      </c>
      <c r="X254" s="103">
        <f t="shared" si="1059"/>
        <v>0</v>
      </c>
      <c r="Y254" s="104">
        <f t="shared" si="1060"/>
        <v>0</v>
      </c>
      <c r="Z254" s="105">
        <f t="shared" si="1061"/>
        <v>472748.55000000005</v>
      </c>
      <c r="AA254" s="90">
        <f t="shared" si="1062"/>
        <v>0.15873479315597672</v>
      </c>
      <c r="AB254" s="85">
        <f t="shared" si="1063"/>
        <v>1571.2195892049988</v>
      </c>
      <c r="AC254" s="104">
        <f t="shared" si="1064"/>
        <v>0</v>
      </c>
      <c r="AD254" s="104">
        <f t="shared" si="1065"/>
        <v>0</v>
      </c>
      <c r="AE254" s="104">
        <f t="shared" si="1066"/>
        <v>0</v>
      </c>
      <c r="AF254" s="104">
        <f t="shared" si="1067"/>
        <v>0</v>
      </c>
      <c r="AG254" s="86">
        <f t="shared" si="1068"/>
        <v>0</v>
      </c>
      <c r="AH254" s="90">
        <f t="shared" si="1069"/>
        <v>0</v>
      </c>
      <c r="AI254" s="86">
        <f t="shared" si="1070"/>
        <v>0</v>
      </c>
      <c r="AJ254" s="104">
        <f t="shared" si="1071"/>
        <v>0</v>
      </c>
      <c r="AK254" s="104">
        <f t="shared" si="1072"/>
        <v>0</v>
      </c>
      <c r="AL254" s="86">
        <f t="shared" si="1073"/>
        <v>0</v>
      </c>
      <c r="AM254" s="90">
        <f t="shared" si="1074"/>
        <v>0</v>
      </c>
      <c r="AN254" s="91">
        <f t="shared" si="1075"/>
        <v>0</v>
      </c>
      <c r="AO254" s="104">
        <f t="shared" si="1076"/>
        <v>0</v>
      </c>
      <c r="AP254" s="104">
        <f t="shared" si="1077"/>
        <v>0</v>
      </c>
      <c r="AQ254" s="104">
        <f t="shared" si="1078"/>
        <v>0</v>
      </c>
      <c r="AR254" s="104">
        <f t="shared" si="1079"/>
        <v>0</v>
      </c>
      <c r="AS254" s="104">
        <f t="shared" si="1080"/>
        <v>98731.19</v>
      </c>
      <c r="AT254" s="104">
        <f t="shared" si="1081"/>
        <v>0</v>
      </c>
      <c r="AU254" s="104">
        <f t="shared" si="1082"/>
        <v>0</v>
      </c>
      <c r="AV254" s="104">
        <f t="shared" si="1083"/>
        <v>0</v>
      </c>
      <c r="AW254" s="104">
        <f t="shared" si="1084"/>
        <v>0</v>
      </c>
      <c r="AX254" s="104">
        <f t="shared" si="1085"/>
        <v>0</v>
      </c>
      <c r="AY254" s="104">
        <f t="shared" si="1086"/>
        <v>0</v>
      </c>
      <c r="AZ254" s="104">
        <f t="shared" si="1087"/>
        <v>0</v>
      </c>
      <c r="BA254" s="104">
        <f t="shared" si="1088"/>
        <v>0</v>
      </c>
      <c r="BB254" s="104">
        <f t="shared" si="1089"/>
        <v>0</v>
      </c>
      <c r="BC254" s="104">
        <f t="shared" si="1090"/>
        <v>0</v>
      </c>
      <c r="BD254" s="104">
        <f t="shared" si="1091"/>
        <v>0</v>
      </c>
      <c r="BE254" s="86">
        <f t="shared" si="1092"/>
        <v>98731.19</v>
      </c>
      <c r="BF254" s="90">
        <f t="shared" si="1093"/>
        <v>3.3150974281557152E-2</v>
      </c>
      <c r="BG254" s="85">
        <f t="shared" si="1094"/>
        <v>328.14141850571656</v>
      </c>
      <c r="BH254" s="104">
        <f t="shared" si="1095"/>
        <v>0</v>
      </c>
      <c r="BI254" s="104">
        <f t="shared" si="1096"/>
        <v>0</v>
      </c>
      <c r="BJ254" s="104">
        <f t="shared" si="1097"/>
        <v>0</v>
      </c>
      <c r="BK254" s="104">
        <f t="shared" si="1098"/>
        <v>0</v>
      </c>
      <c r="BL254" s="104">
        <f t="shared" si="1099"/>
        <v>0</v>
      </c>
      <c r="BM254" s="104">
        <f t="shared" si="1100"/>
        <v>0</v>
      </c>
      <c r="BN254" s="104">
        <f t="shared" si="1101"/>
        <v>0</v>
      </c>
      <c r="BO254" s="87">
        <f t="shared" si="1102"/>
        <v>0</v>
      </c>
      <c r="BP254" s="90">
        <f t="shared" si="1103"/>
        <v>0</v>
      </c>
      <c r="BQ254" s="85">
        <f t="shared" si="1104"/>
        <v>0</v>
      </c>
      <c r="BR254" s="104">
        <f t="shared" si="1105"/>
        <v>0</v>
      </c>
      <c r="BS254" s="104">
        <f t="shared" si="1106"/>
        <v>0</v>
      </c>
      <c r="BT254" s="104">
        <f t="shared" si="1107"/>
        <v>0</v>
      </c>
      <c r="BU254" s="104">
        <f t="shared" si="1108"/>
        <v>0</v>
      </c>
      <c r="BV254" s="87">
        <f t="shared" si="1109"/>
        <v>0</v>
      </c>
      <c r="BW254" s="90">
        <f t="shared" si="1110"/>
        <v>0</v>
      </c>
      <c r="BX254" s="85">
        <f t="shared" si="1111"/>
        <v>0</v>
      </c>
      <c r="BY254" s="104">
        <v>0</v>
      </c>
      <c r="BZ254" s="90">
        <v>0</v>
      </c>
      <c r="CA254" s="85">
        <v>0</v>
      </c>
      <c r="CB254" s="104">
        <v>234937.59999999998</v>
      </c>
      <c r="CC254" s="90">
        <f t="shared" si="1112"/>
        <v>7.8885004175182752E-2</v>
      </c>
      <c r="CD254" s="85">
        <f t="shared" si="1113"/>
        <v>780.83488433927141</v>
      </c>
      <c r="CE254" s="106">
        <f t="shared" si="1114"/>
        <v>194077.62</v>
      </c>
      <c r="CF254" s="107">
        <f t="shared" si="1115"/>
        <v>6.5165447608256544E-2</v>
      </c>
      <c r="CG254" s="108">
        <f t="shared" si="1116"/>
        <v>645.03330231321456</v>
      </c>
    </row>
    <row r="255" spans="1:85" x14ac:dyDescent="0.2">
      <c r="A255" s="56" t="s">
        <v>479</v>
      </c>
      <c r="B255" s="101" t="s">
        <v>480</v>
      </c>
      <c r="C255" s="102">
        <f t="shared" si="1040"/>
        <v>319.44000000000005</v>
      </c>
      <c r="D255" s="102">
        <f t="shared" si="1041"/>
        <v>4354637.5199999996</v>
      </c>
      <c r="E255" s="103">
        <f t="shared" si="1042"/>
        <v>2012291.5100000002</v>
      </c>
      <c r="F255" s="103">
        <f t="shared" si="1043"/>
        <v>0</v>
      </c>
      <c r="G255" s="103">
        <f t="shared" si="1044"/>
        <v>4106.97</v>
      </c>
      <c r="H255" s="103">
        <f t="shared" si="1117"/>
        <v>2016398.4800000002</v>
      </c>
      <c r="I255" s="90">
        <f t="shared" si="1045"/>
        <v>0.46304622847230703</v>
      </c>
      <c r="J255" s="85">
        <f t="shared" si="1046"/>
        <v>6312.2917605810162</v>
      </c>
      <c r="K255" s="103">
        <f t="shared" si="1047"/>
        <v>0</v>
      </c>
      <c r="L255" s="103">
        <f t="shared" si="1048"/>
        <v>0</v>
      </c>
      <c r="M255" s="103">
        <f t="shared" si="1049"/>
        <v>0</v>
      </c>
      <c r="N255" s="103">
        <f t="shared" si="1050"/>
        <v>0</v>
      </c>
      <c r="O255" s="103">
        <f t="shared" si="1051"/>
        <v>0</v>
      </c>
      <c r="P255" s="103">
        <f t="shared" si="1052"/>
        <v>0</v>
      </c>
      <c r="Q255" s="103"/>
      <c r="R255" s="88">
        <f t="shared" si="1053"/>
        <v>0</v>
      </c>
      <c r="S255" s="89">
        <f t="shared" si="1054"/>
        <v>0</v>
      </c>
      <c r="T255" s="104">
        <f t="shared" si="1055"/>
        <v>356869.19000000006</v>
      </c>
      <c r="U255" s="104">
        <f t="shared" si="1056"/>
        <v>23040.29</v>
      </c>
      <c r="V255" s="104">
        <f t="shared" si="1057"/>
        <v>87034.37</v>
      </c>
      <c r="W255" s="103">
        <f t="shared" si="1058"/>
        <v>0</v>
      </c>
      <c r="X255" s="103">
        <f t="shared" si="1059"/>
        <v>0</v>
      </c>
      <c r="Y255" s="104">
        <f t="shared" si="1060"/>
        <v>0</v>
      </c>
      <c r="Z255" s="105">
        <f t="shared" si="1061"/>
        <v>466943.85000000003</v>
      </c>
      <c r="AA255" s="90">
        <f t="shared" si="1062"/>
        <v>0.10722909722231028</v>
      </c>
      <c r="AB255" s="85">
        <f t="shared" si="1063"/>
        <v>1461.7576070623591</v>
      </c>
      <c r="AC255" s="104">
        <f t="shared" si="1064"/>
        <v>140611.76999999999</v>
      </c>
      <c r="AD255" s="104">
        <f t="shared" si="1065"/>
        <v>91184.21</v>
      </c>
      <c r="AE255" s="104">
        <f t="shared" si="1066"/>
        <v>2924</v>
      </c>
      <c r="AF255" s="104">
        <f t="shared" si="1067"/>
        <v>0</v>
      </c>
      <c r="AG255" s="86">
        <f t="shared" si="1068"/>
        <v>234719.97999999998</v>
      </c>
      <c r="AH255" s="90">
        <f t="shared" si="1069"/>
        <v>5.3901152259396325E-2</v>
      </c>
      <c r="AI255" s="86">
        <f t="shared" si="1070"/>
        <v>734.78581267217612</v>
      </c>
      <c r="AJ255" s="104">
        <f t="shared" si="1071"/>
        <v>0</v>
      </c>
      <c r="AK255" s="104">
        <f t="shared" si="1072"/>
        <v>0</v>
      </c>
      <c r="AL255" s="86">
        <f t="shared" si="1073"/>
        <v>0</v>
      </c>
      <c r="AM255" s="90">
        <f t="shared" si="1074"/>
        <v>0</v>
      </c>
      <c r="AN255" s="91">
        <f t="shared" si="1075"/>
        <v>0</v>
      </c>
      <c r="AO255" s="104">
        <f t="shared" si="1076"/>
        <v>130748.93</v>
      </c>
      <c r="AP255" s="104">
        <f t="shared" si="1077"/>
        <v>28396.860000000004</v>
      </c>
      <c r="AQ255" s="104">
        <f t="shared" si="1078"/>
        <v>0</v>
      </c>
      <c r="AR255" s="104">
        <f t="shared" si="1079"/>
        <v>0</v>
      </c>
      <c r="AS255" s="104">
        <f t="shared" si="1080"/>
        <v>84413.87</v>
      </c>
      <c r="AT255" s="104">
        <f t="shared" si="1081"/>
        <v>0</v>
      </c>
      <c r="AU255" s="104">
        <f t="shared" si="1082"/>
        <v>0</v>
      </c>
      <c r="AV255" s="104">
        <f t="shared" si="1083"/>
        <v>0</v>
      </c>
      <c r="AW255" s="104">
        <f t="shared" si="1084"/>
        <v>0</v>
      </c>
      <c r="AX255" s="104">
        <f t="shared" si="1085"/>
        <v>0</v>
      </c>
      <c r="AY255" s="104">
        <f t="shared" si="1086"/>
        <v>0</v>
      </c>
      <c r="AZ255" s="104">
        <f t="shared" si="1087"/>
        <v>0</v>
      </c>
      <c r="BA255" s="104">
        <f t="shared" si="1088"/>
        <v>0</v>
      </c>
      <c r="BB255" s="104">
        <f t="shared" si="1089"/>
        <v>0</v>
      </c>
      <c r="BC255" s="104">
        <f t="shared" si="1090"/>
        <v>0</v>
      </c>
      <c r="BD255" s="104">
        <f t="shared" si="1091"/>
        <v>0</v>
      </c>
      <c r="BE255" s="86">
        <f t="shared" si="1092"/>
        <v>243559.66</v>
      </c>
      <c r="BF255" s="90">
        <f t="shared" si="1093"/>
        <v>5.5931098485552028E-2</v>
      </c>
      <c r="BG255" s="85">
        <f t="shared" si="1094"/>
        <v>762.45823941898311</v>
      </c>
      <c r="BH255" s="104">
        <f t="shared" si="1095"/>
        <v>0</v>
      </c>
      <c r="BI255" s="104">
        <f t="shared" si="1096"/>
        <v>0</v>
      </c>
      <c r="BJ255" s="104">
        <f t="shared" si="1097"/>
        <v>2547.27</v>
      </c>
      <c r="BK255" s="104">
        <f t="shared" si="1098"/>
        <v>0</v>
      </c>
      <c r="BL255" s="104">
        <f t="shared" si="1099"/>
        <v>0</v>
      </c>
      <c r="BM255" s="104">
        <f t="shared" si="1100"/>
        <v>0</v>
      </c>
      <c r="BN255" s="104">
        <f t="shared" si="1101"/>
        <v>0</v>
      </c>
      <c r="BO255" s="87">
        <f t="shared" si="1102"/>
        <v>2547.27</v>
      </c>
      <c r="BP255" s="90">
        <f t="shared" si="1103"/>
        <v>5.8495569109963494E-4</v>
      </c>
      <c r="BQ255" s="85">
        <f t="shared" si="1104"/>
        <v>7.974173553719007</v>
      </c>
      <c r="BR255" s="104">
        <f t="shared" si="1105"/>
        <v>0</v>
      </c>
      <c r="BS255" s="104">
        <f t="shared" si="1106"/>
        <v>0</v>
      </c>
      <c r="BT255" s="104">
        <f t="shared" si="1107"/>
        <v>0</v>
      </c>
      <c r="BU255" s="104">
        <f t="shared" si="1108"/>
        <v>0</v>
      </c>
      <c r="BV255" s="87">
        <f t="shared" si="1109"/>
        <v>0</v>
      </c>
      <c r="BW255" s="90">
        <f t="shared" si="1110"/>
        <v>0</v>
      </c>
      <c r="BX255" s="85">
        <f t="shared" si="1111"/>
        <v>0</v>
      </c>
      <c r="BY255" s="104">
        <v>1001646.92</v>
      </c>
      <c r="BZ255" s="90">
        <v>0.23001843790662974</v>
      </c>
      <c r="CA255" s="85">
        <v>3135.6339844728273</v>
      </c>
      <c r="CB255" s="104">
        <v>170641.81</v>
      </c>
      <c r="CC255" s="90">
        <f t="shared" si="1112"/>
        <v>3.9186225998438559E-2</v>
      </c>
      <c r="CD255" s="85">
        <f t="shared" si="1113"/>
        <v>534.19048960681187</v>
      </c>
      <c r="CE255" s="106">
        <f t="shared" si="1114"/>
        <v>218179.55</v>
      </c>
      <c r="CF255" s="107">
        <f t="shared" si="1115"/>
        <v>5.0102803964266585E-2</v>
      </c>
      <c r="CG255" s="108">
        <f t="shared" si="1116"/>
        <v>683.00635487102409</v>
      </c>
    </row>
    <row r="256" spans="1:85" x14ac:dyDescent="0.2">
      <c r="A256" s="56" t="s">
        <v>481</v>
      </c>
      <c r="B256" s="101" t="s">
        <v>482</v>
      </c>
      <c r="C256" s="102">
        <f t="shared" si="1040"/>
        <v>356.47999999999996</v>
      </c>
      <c r="D256" s="102">
        <f t="shared" si="1041"/>
        <v>4795258.76</v>
      </c>
      <c r="E256" s="103">
        <f t="shared" si="1042"/>
        <v>2528993.7199999997</v>
      </c>
      <c r="F256" s="103">
        <f t="shared" si="1043"/>
        <v>0</v>
      </c>
      <c r="G256" s="103">
        <f t="shared" si="1044"/>
        <v>0</v>
      </c>
      <c r="H256" s="103">
        <f t="shared" si="1117"/>
        <v>2528993.7199999997</v>
      </c>
      <c r="I256" s="90">
        <f t="shared" si="1045"/>
        <v>0.52739463010751053</v>
      </c>
      <c r="J256" s="85">
        <f t="shared" si="1046"/>
        <v>7094.3495287253145</v>
      </c>
      <c r="K256" s="103">
        <f t="shared" si="1047"/>
        <v>0</v>
      </c>
      <c r="L256" s="103">
        <f t="shared" si="1048"/>
        <v>0</v>
      </c>
      <c r="M256" s="103">
        <f t="shared" si="1049"/>
        <v>0</v>
      </c>
      <c r="N256" s="103">
        <f t="shared" si="1050"/>
        <v>0</v>
      </c>
      <c r="O256" s="103">
        <f t="shared" si="1051"/>
        <v>0</v>
      </c>
      <c r="P256" s="103">
        <f t="shared" si="1052"/>
        <v>0</v>
      </c>
      <c r="Q256" s="103"/>
      <c r="R256" s="88">
        <f t="shared" si="1053"/>
        <v>0</v>
      </c>
      <c r="S256" s="89">
        <f t="shared" si="1054"/>
        <v>0</v>
      </c>
      <c r="T256" s="104">
        <f t="shared" si="1055"/>
        <v>272845.84000000003</v>
      </c>
      <c r="U256" s="104">
        <f t="shared" si="1056"/>
        <v>19129.64</v>
      </c>
      <c r="V256" s="104">
        <f t="shared" si="1057"/>
        <v>69009.959999999992</v>
      </c>
      <c r="W256" s="103">
        <f t="shared" si="1058"/>
        <v>0</v>
      </c>
      <c r="X256" s="103">
        <f t="shared" si="1059"/>
        <v>0</v>
      </c>
      <c r="Y256" s="104">
        <f t="shared" si="1060"/>
        <v>0</v>
      </c>
      <c r="Z256" s="105">
        <f t="shared" si="1061"/>
        <v>360985.44000000006</v>
      </c>
      <c r="AA256" s="90">
        <f t="shared" si="1062"/>
        <v>7.5279658109628292E-2</v>
      </c>
      <c r="AB256" s="85">
        <f t="shared" si="1063"/>
        <v>1012.6386894075407</v>
      </c>
      <c r="AC256" s="104">
        <f t="shared" si="1064"/>
        <v>240751.24000000002</v>
      </c>
      <c r="AD256" s="104">
        <f t="shared" si="1065"/>
        <v>38376.31</v>
      </c>
      <c r="AE256" s="104">
        <f t="shared" si="1066"/>
        <v>2412</v>
      </c>
      <c r="AF256" s="104">
        <f t="shared" si="1067"/>
        <v>0</v>
      </c>
      <c r="AG256" s="86">
        <f t="shared" si="1068"/>
        <v>281539.55000000005</v>
      </c>
      <c r="AH256" s="90">
        <f t="shared" si="1069"/>
        <v>5.8712066249371718E-2</v>
      </c>
      <c r="AI256" s="86">
        <f t="shared" si="1070"/>
        <v>789.77656530520665</v>
      </c>
      <c r="AJ256" s="104">
        <f t="shared" si="1071"/>
        <v>0</v>
      </c>
      <c r="AK256" s="104">
        <f t="shared" si="1072"/>
        <v>0</v>
      </c>
      <c r="AL256" s="86">
        <f t="shared" si="1073"/>
        <v>0</v>
      </c>
      <c r="AM256" s="90">
        <f t="shared" si="1074"/>
        <v>0</v>
      </c>
      <c r="AN256" s="91">
        <f t="shared" si="1075"/>
        <v>0</v>
      </c>
      <c r="AO256" s="104">
        <f t="shared" si="1076"/>
        <v>73550.61</v>
      </c>
      <c r="AP256" s="104">
        <f t="shared" si="1077"/>
        <v>48406.22</v>
      </c>
      <c r="AQ256" s="104">
        <f t="shared" si="1078"/>
        <v>0</v>
      </c>
      <c r="AR256" s="104">
        <f t="shared" si="1079"/>
        <v>0</v>
      </c>
      <c r="AS256" s="104">
        <f t="shared" si="1080"/>
        <v>73007.570000000007</v>
      </c>
      <c r="AT256" s="104">
        <f t="shared" si="1081"/>
        <v>0</v>
      </c>
      <c r="AU256" s="104">
        <f t="shared" si="1082"/>
        <v>0</v>
      </c>
      <c r="AV256" s="104">
        <f t="shared" si="1083"/>
        <v>24229.48</v>
      </c>
      <c r="AW256" s="104">
        <f t="shared" si="1084"/>
        <v>0</v>
      </c>
      <c r="AX256" s="104">
        <f t="shared" si="1085"/>
        <v>0</v>
      </c>
      <c r="AY256" s="104">
        <f t="shared" si="1086"/>
        <v>0</v>
      </c>
      <c r="AZ256" s="104">
        <f t="shared" si="1087"/>
        <v>0</v>
      </c>
      <c r="BA256" s="104">
        <f t="shared" si="1088"/>
        <v>3994.13</v>
      </c>
      <c r="BB256" s="104">
        <f t="shared" si="1089"/>
        <v>0</v>
      </c>
      <c r="BC256" s="104">
        <f t="shared" si="1090"/>
        <v>0</v>
      </c>
      <c r="BD256" s="104">
        <f t="shared" si="1091"/>
        <v>0</v>
      </c>
      <c r="BE256" s="86">
        <f t="shared" si="1092"/>
        <v>223188.01000000004</v>
      </c>
      <c r="BF256" s="90">
        <f t="shared" si="1093"/>
        <v>4.6543475789406631E-2</v>
      </c>
      <c r="BG256" s="85">
        <f t="shared" si="1094"/>
        <v>626.08844815978478</v>
      </c>
      <c r="BH256" s="104">
        <f t="shared" si="1095"/>
        <v>12189.21</v>
      </c>
      <c r="BI256" s="104">
        <f t="shared" si="1096"/>
        <v>2517.25</v>
      </c>
      <c r="BJ256" s="104">
        <f t="shared" si="1097"/>
        <v>3020.05</v>
      </c>
      <c r="BK256" s="104">
        <f t="shared" si="1098"/>
        <v>117.3</v>
      </c>
      <c r="BL256" s="104">
        <f t="shared" si="1099"/>
        <v>0</v>
      </c>
      <c r="BM256" s="104">
        <f t="shared" si="1100"/>
        <v>2280.4700000000003</v>
      </c>
      <c r="BN256" s="104">
        <f t="shared" si="1101"/>
        <v>5236.25</v>
      </c>
      <c r="BO256" s="87">
        <f t="shared" si="1102"/>
        <v>25360.53</v>
      </c>
      <c r="BP256" s="90">
        <f t="shared" si="1103"/>
        <v>5.288667675568774E-3</v>
      </c>
      <c r="BQ256" s="85">
        <f t="shared" si="1104"/>
        <v>71.141522666068226</v>
      </c>
      <c r="BR256" s="104">
        <f t="shared" si="1105"/>
        <v>0</v>
      </c>
      <c r="BS256" s="104">
        <f t="shared" si="1106"/>
        <v>0</v>
      </c>
      <c r="BT256" s="104">
        <f t="shared" si="1107"/>
        <v>0</v>
      </c>
      <c r="BU256" s="104">
        <f t="shared" si="1108"/>
        <v>0</v>
      </c>
      <c r="BV256" s="87">
        <f t="shared" si="1109"/>
        <v>0</v>
      </c>
      <c r="BW256" s="90">
        <f t="shared" si="1110"/>
        <v>0</v>
      </c>
      <c r="BX256" s="85">
        <f t="shared" si="1111"/>
        <v>0</v>
      </c>
      <c r="BY256" s="104">
        <v>945525.5399999998</v>
      </c>
      <c r="BZ256" s="90">
        <v>0.19717925295026204</v>
      </c>
      <c r="CA256" s="85">
        <v>2652.3943559245959</v>
      </c>
      <c r="CB256" s="104">
        <v>186890.19</v>
      </c>
      <c r="CC256" s="90">
        <f t="shared" si="1112"/>
        <v>3.8973953096954464E-2</v>
      </c>
      <c r="CD256" s="85">
        <f t="shared" si="1113"/>
        <v>524.26556889587084</v>
      </c>
      <c r="CE256" s="106">
        <f t="shared" si="1114"/>
        <v>242775.78000000006</v>
      </c>
      <c r="CF256" s="107">
        <f t="shared" si="1115"/>
        <v>5.0628296021297516E-2</v>
      </c>
      <c r="CG256" s="108">
        <f t="shared" si="1116"/>
        <v>681.03618716337542</v>
      </c>
    </row>
    <row r="257" spans="1:85" x14ac:dyDescent="0.2">
      <c r="A257" s="56" t="s">
        <v>483</v>
      </c>
      <c r="B257" s="101" t="s">
        <v>484</v>
      </c>
      <c r="C257" s="102">
        <f t="shared" si="1040"/>
        <v>278.73</v>
      </c>
      <c r="D257" s="102">
        <f t="shared" si="1041"/>
        <v>4085326.4</v>
      </c>
      <c r="E257" s="103">
        <f t="shared" si="1042"/>
        <v>2175320.7399999993</v>
      </c>
      <c r="F257" s="103">
        <f t="shared" si="1043"/>
        <v>0</v>
      </c>
      <c r="G257" s="103">
        <f t="shared" si="1044"/>
        <v>0</v>
      </c>
      <c r="H257" s="103">
        <f t="shared" si="1117"/>
        <v>2175320.7399999993</v>
      </c>
      <c r="I257" s="90">
        <f t="shared" si="1045"/>
        <v>0.53247171144024119</v>
      </c>
      <c r="J257" s="85">
        <f t="shared" si="1046"/>
        <v>7804.4011767660431</v>
      </c>
      <c r="K257" s="103">
        <f t="shared" si="1047"/>
        <v>0</v>
      </c>
      <c r="L257" s="103">
        <f t="shared" si="1048"/>
        <v>0</v>
      </c>
      <c r="M257" s="103">
        <f t="shared" si="1049"/>
        <v>0</v>
      </c>
      <c r="N257" s="103">
        <f t="shared" si="1050"/>
        <v>0</v>
      </c>
      <c r="O257" s="103">
        <f t="shared" si="1051"/>
        <v>0</v>
      </c>
      <c r="P257" s="103">
        <f t="shared" si="1052"/>
        <v>0</v>
      </c>
      <c r="Q257" s="103"/>
      <c r="R257" s="88">
        <f t="shared" si="1053"/>
        <v>0</v>
      </c>
      <c r="S257" s="89">
        <f t="shared" si="1054"/>
        <v>0</v>
      </c>
      <c r="T257" s="104">
        <f t="shared" si="1055"/>
        <v>315661.11000000004</v>
      </c>
      <c r="U257" s="104">
        <f t="shared" si="1056"/>
        <v>0</v>
      </c>
      <c r="V257" s="104">
        <f t="shared" si="1057"/>
        <v>62170.33</v>
      </c>
      <c r="W257" s="103">
        <f t="shared" si="1058"/>
        <v>0</v>
      </c>
      <c r="X257" s="103">
        <f t="shared" si="1059"/>
        <v>0</v>
      </c>
      <c r="Y257" s="104">
        <f t="shared" si="1060"/>
        <v>0</v>
      </c>
      <c r="Z257" s="105">
        <f t="shared" si="1061"/>
        <v>377831.44000000006</v>
      </c>
      <c r="AA257" s="90">
        <f t="shared" si="1062"/>
        <v>9.2485006828340585E-2</v>
      </c>
      <c r="AB257" s="85">
        <f t="shared" si="1063"/>
        <v>1355.5463710400747</v>
      </c>
      <c r="AC257" s="104">
        <f t="shared" si="1064"/>
        <v>211325.04</v>
      </c>
      <c r="AD257" s="104">
        <f t="shared" si="1065"/>
        <v>0</v>
      </c>
      <c r="AE257" s="104">
        <f t="shared" si="1066"/>
        <v>4683.58</v>
      </c>
      <c r="AF257" s="104">
        <f t="shared" si="1067"/>
        <v>0</v>
      </c>
      <c r="AG257" s="86">
        <f t="shared" si="1068"/>
        <v>216008.62</v>
      </c>
      <c r="AH257" s="90">
        <f t="shared" si="1069"/>
        <v>5.2874262384518408E-2</v>
      </c>
      <c r="AI257" s="86">
        <f t="shared" si="1070"/>
        <v>774.97441968930502</v>
      </c>
      <c r="AJ257" s="104">
        <f t="shared" si="1071"/>
        <v>0</v>
      </c>
      <c r="AK257" s="104">
        <f t="shared" si="1072"/>
        <v>0</v>
      </c>
      <c r="AL257" s="86">
        <f t="shared" si="1073"/>
        <v>0</v>
      </c>
      <c r="AM257" s="90">
        <f t="shared" si="1074"/>
        <v>0</v>
      </c>
      <c r="AN257" s="91">
        <f t="shared" si="1075"/>
        <v>0</v>
      </c>
      <c r="AO257" s="104">
        <f t="shared" si="1076"/>
        <v>79349.000000000015</v>
      </c>
      <c r="AP257" s="104">
        <f t="shared" si="1077"/>
        <v>47113.100000000006</v>
      </c>
      <c r="AQ257" s="104">
        <f t="shared" si="1078"/>
        <v>0</v>
      </c>
      <c r="AR257" s="104">
        <f t="shared" si="1079"/>
        <v>0</v>
      </c>
      <c r="AS257" s="104">
        <f t="shared" si="1080"/>
        <v>71108.13</v>
      </c>
      <c r="AT257" s="104">
        <f t="shared" si="1081"/>
        <v>0</v>
      </c>
      <c r="AU257" s="104">
        <f t="shared" si="1082"/>
        <v>0</v>
      </c>
      <c r="AV257" s="104">
        <f t="shared" si="1083"/>
        <v>689.64</v>
      </c>
      <c r="AW257" s="104">
        <f t="shared" si="1084"/>
        <v>0</v>
      </c>
      <c r="AX257" s="104">
        <f t="shared" si="1085"/>
        <v>0</v>
      </c>
      <c r="AY257" s="104">
        <f t="shared" si="1086"/>
        <v>0</v>
      </c>
      <c r="AZ257" s="104">
        <f t="shared" si="1087"/>
        <v>0</v>
      </c>
      <c r="BA257" s="104">
        <f t="shared" si="1088"/>
        <v>144.69</v>
      </c>
      <c r="BB257" s="104">
        <f t="shared" si="1089"/>
        <v>0</v>
      </c>
      <c r="BC257" s="104">
        <f t="shared" si="1090"/>
        <v>0</v>
      </c>
      <c r="BD257" s="104">
        <f t="shared" si="1091"/>
        <v>0</v>
      </c>
      <c r="BE257" s="86">
        <f t="shared" si="1092"/>
        <v>198404.56000000006</v>
      </c>
      <c r="BF257" s="90">
        <f t="shared" si="1093"/>
        <v>4.8565167277699051E-2</v>
      </c>
      <c r="BG257" s="85">
        <f t="shared" si="1094"/>
        <v>711.81630969038156</v>
      </c>
      <c r="BH257" s="104">
        <f t="shared" si="1095"/>
        <v>0</v>
      </c>
      <c r="BI257" s="104">
        <f t="shared" si="1096"/>
        <v>0</v>
      </c>
      <c r="BJ257" s="104">
        <f t="shared" si="1097"/>
        <v>0</v>
      </c>
      <c r="BK257" s="104">
        <f t="shared" si="1098"/>
        <v>3147.85</v>
      </c>
      <c r="BL257" s="104">
        <f t="shared" si="1099"/>
        <v>0</v>
      </c>
      <c r="BM257" s="104">
        <f t="shared" si="1100"/>
        <v>0</v>
      </c>
      <c r="BN257" s="104">
        <f t="shared" si="1101"/>
        <v>0</v>
      </c>
      <c r="BO257" s="87">
        <f t="shared" si="1102"/>
        <v>3147.85</v>
      </c>
      <c r="BP257" s="90">
        <f t="shared" si="1103"/>
        <v>7.7052594867328108E-4</v>
      </c>
      <c r="BQ257" s="85">
        <f t="shared" si="1104"/>
        <v>11.293545725253828</v>
      </c>
      <c r="BR257" s="104">
        <f t="shared" si="1105"/>
        <v>0</v>
      </c>
      <c r="BS257" s="104">
        <f t="shared" si="1106"/>
        <v>0</v>
      </c>
      <c r="BT257" s="104">
        <f t="shared" si="1107"/>
        <v>22071.5</v>
      </c>
      <c r="BU257" s="104">
        <f t="shared" si="1108"/>
        <v>16658.05</v>
      </c>
      <c r="BV257" s="87">
        <f t="shared" si="1109"/>
        <v>38729.550000000003</v>
      </c>
      <c r="BW257" s="90">
        <f t="shared" si="1110"/>
        <v>9.4801605081053023E-3</v>
      </c>
      <c r="BX257" s="85">
        <f t="shared" si="1111"/>
        <v>138.95005919707245</v>
      </c>
      <c r="BY257" s="104">
        <v>743844.47999999986</v>
      </c>
      <c r="BZ257" s="90">
        <v>0.18207712362958314</v>
      </c>
      <c r="CA257" s="85">
        <v>2668.6918523302115</v>
      </c>
      <c r="CB257" s="104">
        <v>190860.81000000003</v>
      </c>
      <c r="CC257" s="90">
        <f t="shared" si="1112"/>
        <v>4.6718619594263024E-2</v>
      </c>
      <c r="CD257" s="85">
        <f t="shared" si="1113"/>
        <v>684.75158755785174</v>
      </c>
      <c r="CE257" s="106">
        <f t="shared" si="1114"/>
        <v>141178.35000000003</v>
      </c>
      <c r="CF257" s="107">
        <f t="shared" si="1115"/>
        <v>3.4557422388575863E-2</v>
      </c>
      <c r="CG257" s="108">
        <f t="shared" si="1116"/>
        <v>506.50575826068246</v>
      </c>
    </row>
    <row r="258" spans="1:85" x14ac:dyDescent="0.2">
      <c r="A258" s="56" t="s">
        <v>485</v>
      </c>
      <c r="B258" s="101" t="s">
        <v>486</v>
      </c>
      <c r="C258" s="102">
        <f t="shared" si="1040"/>
        <v>291.67999999999989</v>
      </c>
      <c r="D258" s="102">
        <f t="shared" si="1041"/>
        <v>4352263.7300000004</v>
      </c>
      <c r="E258" s="103">
        <f t="shared" si="1042"/>
        <v>1970440.2199999997</v>
      </c>
      <c r="F258" s="103">
        <f t="shared" si="1043"/>
        <v>0</v>
      </c>
      <c r="G258" s="103">
        <f t="shared" si="1044"/>
        <v>0</v>
      </c>
      <c r="H258" s="103">
        <f t="shared" si="1117"/>
        <v>1970440.2199999997</v>
      </c>
      <c r="I258" s="90">
        <f t="shared" si="1045"/>
        <v>0.45273915880093035</v>
      </c>
      <c r="J258" s="85">
        <f t="shared" si="1046"/>
        <v>6755.4862177729037</v>
      </c>
      <c r="K258" s="103">
        <f t="shared" si="1047"/>
        <v>0</v>
      </c>
      <c r="L258" s="103">
        <f t="shared" si="1048"/>
        <v>0</v>
      </c>
      <c r="M258" s="103">
        <f t="shared" si="1049"/>
        <v>0</v>
      </c>
      <c r="N258" s="103">
        <f t="shared" si="1050"/>
        <v>0</v>
      </c>
      <c r="O258" s="103">
        <f t="shared" si="1051"/>
        <v>0</v>
      </c>
      <c r="P258" s="103">
        <f t="shared" si="1052"/>
        <v>0</v>
      </c>
      <c r="Q258" s="103"/>
      <c r="R258" s="88">
        <f t="shared" si="1053"/>
        <v>0</v>
      </c>
      <c r="S258" s="89">
        <f t="shared" si="1054"/>
        <v>0</v>
      </c>
      <c r="T258" s="104">
        <f t="shared" si="1055"/>
        <v>211943.08</v>
      </c>
      <c r="U258" s="104">
        <f t="shared" si="1056"/>
        <v>20068.370000000003</v>
      </c>
      <c r="V258" s="104">
        <f t="shared" si="1057"/>
        <v>45509.939999999995</v>
      </c>
      <c r="W258" s="103">
        <f t="shared" si="1058"/>
        <v>0</v>
      </c>
      <c r="X258" s="103">
        <f t="shared" si="1059"/>
        <v>0</v>
      </c>
      <c r="Y258" s="104">
        <f t="shared" si="1060"/>
        <v>0</v>
      </c>
      <c r="Z258" s="105">
        <f t="shared" si="1061"/>
        <v>277521.38999999996</v>
      </c>
      <c r="AA258" s="90">
        <f t="shared" si="1062"/>
        <v>6.3764837614746273E-2</v>
      </c>
      <c r="AB258" s="85">
        <f t="shared" si="1063"/>
        <v>951.45841332967655</v>
      </c>
      <c r="AC258" s="104">
        <f t="shared" si="1064"/>
        <v>191494.15</v>
      </c>
      <c r="AD258" s="104">
        <f t="shared" si="1065"/>
        <v>0</v>
      </c>
      <c r="AE258" s="104">
        <f t="shared" si="1066"/>
        <v>2658</v>
      </c>
      <c r="AF258" s="104">
        <f t="shared" si="1067"/>
        <v>0</v>
      </c>
      <c r="AG258" s="86">
        <f t="shared" si="1068"/>
        <v>194152.15</v>
      </c>
      <c r="AH258" s="90">
        <f t="shared" si="1069"/>
        <v>4.4609463498665319E-2</v>
      </c>
      <c r="AI258" s="86">
        <f t="shared" si="1070"/>
        <v>665.63408529895798</v>
      </c>
      <c r="AJ258" s="104">
        <f t="shared" si="1071"/>
        <v>0</v>
      </c>
      <c r="AK258" s="104">
        <f t="shared" si="1072"/>
        <v>0</v>
      </c>
      <c r="AL258" s="86">
        <f t="shared" si="1073"/>
        <v>0</v>
      </c>
      <c r="AM258" s="90">
        <f t="shared" si="1074"/>
        <v>0</v>
      </c>
      <c r="AN258" s="91">
        <f t="shared" si="1075"/>
        <v>0</v>
      </c>
      <c r="AO258" s="104">
        <f t="shared" si="1076"/>
        <v>102746.70000000001</v>
      </c>
      <c r="AP258" s="104">
        <f t="shared" si="1077"/>
        <v>18031.3</v>
      </c>
      <c r="AQ258" s="104">
        <f t="shared" si="1078"/>
        <v>17542.099999999999</v>
      </c>
      <c r="AR258" s="104">
        <f t="shared" si="1079"/>
        <v>0</v>
      </c>
      <c r="AS258" s="104">
        <f t="shared" si="1080"/>
        <v>94139.610000000015</v>
      </c>
      <c r="AT258" s="104">
        <f t="shared" si="1081"/>
        <v>0</v>
      </c>
      <c r="AU258" s="104">
        <f t="shared" si="1082"/>
        <v>0</v>
      </c>
      <c r="AV258" s="104">
        <f t="shared" si="1083"/>
        <v>54197.97</v>
      </c>
      <c r="AW258" s="104">
        <f t="shared" si="1084"/>
        <v>0</v>
      </c>
      <c r="AX258" s="104">
        <f t="shared" si="1085"/>
        <v>0</v>
      </c>
      <c r="AY258" s="104">
        <f t="shared" si="1086"/>
        <v>0</v>
      </c>
      <c r="AZ258" s="104">
        <f t="shared" si="1087"/>
        <v>0</v>
      </c>
      <c r="BA258" s="104">
        <f t="shared" si="1088"/>
        <v>44532.84</v>
      </c>
      <c r="BB258" s="104">
        <f t="shared" si="1089"/>
        <v>0</v>
      </c>
      <c r="BC258" s="104">
        <f t="shared" si="1090"/>
        <v>0</v>
      </c>
      <c r="BD258" s="104">
        <f t="shared" si="1091"/>
        <v>0</v>
      </c>
      <c r="BE258" s="86">
        <f t="shared" si="1092"/>
        <v>331190.52</v>
      </c>
      <c r="BF258" s="90">
        <f t="shared" si="1093"/>
        <v>7.6096151461850864E-2</v>
      </c>
      <c r="BG258" s="85">
        <f t="shared" si="1094"/>
        <v>1135.4584476138239</v>
      </c>
      <c r="BH258" s="104">
        <f t="shared" si="1095"/>
        <v>0</v>
      </c>
      <c r="BI258" s="104">
        <f t="shared" si="1096"/>
        <v>0</v>
      </c>
      <c r="BJ258" s="104">
        <f t="shared" si="1097"/>
        <v>2944.2599999999998</v>
      </c>
      <c r="BK258" s="104">
        <f t="shared" si="1098"/>
        <v>0</v>
      </c>
      <c r="BL258" s="104">
        <f t="shared" si="1099"/>
        <v>0</v>
      </c>
      <c r="BM258" s="104">
        <f t="shared" si="1100"/>
        <v>0</v>
      </c>
      <c r="BN258" s="104">
        <f t="shared" si="1101"/>
        <v>75097.77</v>
      </c>
      <c r="BO258" s="87">
        <f t="shared" si="1102"/>
        <v>78042.03</v>
      </c>
      <c r="BP258" s="90">
        <f t="shared" si="1103"/>
        <v>1.7931365110542139E-2</v>
      </c>
      <c r="BQ258" s="85">
        <f t="shared" si="1104"/>
        <v>267.56044295117948</v>
      </c>
      <c r="BR258" s="104">
        <f t="shared" si="1105"/>
        <v>0</v>
      </c>
      <c r="BS258" s="104">
        <f t="shared" si="1106"/>
        <v>0</v>
      </c>
      <c r="BT258" s="104">
        <f t="shared" si="1107"/>
        <v>0</v>
      </c>
      <c r="BU258" s="104">
        <f t="shared" si="1108"/>
        <v>0</v>
      </c>
      <c r="BV258" s="87">
        <f t="shared" si="1109"/>
        <v>0</v>
      </c>
      <c r="BW258" s="90">
        <f t="shared" si="1110"/>
        <v>0</v>
      </c>
      <c r="BX258" s="85">
        <f t="shared" si="1111"/>
        <v>0</v>
      </c>
      <c r="BY258" s="104">
        <v>1143491.0900000001</v>
      </c>
      <c r="BZ258" s="90">
        <v>0.26273478836265285</v>
      </c>
      <c r="CA258" s="85">
        <v>3920.3616634668147</v>
      </c>
      <c r="CB258" s="104">
        <v>184314.50000000003</v>
      </c>
      <c r="CC258" s="90">
        <f t="shared" si="1112"/>
        <v>4.2349111045253685E-2</v>
      </c>
      <c r="CD258" s="85">
        <f t="shared" si="1113"/>
        <v>631.90654141524988</v>
      </c>
      <c r="CE258" s="106">
        <f t="shared" si="1114"/>
        <v>173111.83</v>
      </c>
      <c r="CF258" s="107">
        <f t="shared" si="1115"/>
        <v>3.9775124105358377E-2</v>
      </c>
      <c r="CG258" s="108">
        <f t="shared" si="1116"/>
        <v>593.49914289632488</v>
      </c>
    </row>
    <row r="259" spans="1:85" x14ac:dyDescent="0.2">
      <c r="A259" s="56" t="s">
        <v>487</v>
      </c>
      <c r="B259" s="101" t="s">
        <v>488</v>
      </c>
      <c r="C259" s="102">
        <f t="shared" si="1040"/>
        <v>274.57000000000005</v>
      </c>
      <c r="D259" s="102">
        <f t="shared" si="1041"/>
        <v>4067793.56</v>
      </c>
      <c r="E259" s="103">
        <f t="shared" si="1042"/>
        <v>2192982.7000000007</v>
      </c>
      <c r="F259" s="103">
        <f t="shared" si="1043"/>
        <v>0</v>
      </c>
      <c r="G259" s="103">
        <f t="shared" si="1044"/>
        <v>0</v>
      </c>
      <c r="H259" s="103">
        <f t="shared" si="1117"/>
        <v>2192982.7000000007</v>
      </c>
      <c r="I259" s="90">
        <f t="shared" si="1045"/>
        <v>0.53910865132497054</v>
      </c>
      <c r="J259" s="85">
        <f t="shared" si="1046"/>
        <v>7986.9712641585029</v>
      </c>
      <c r="K259" s="103">
        <f t="shared" si="1047"/>
        <v>0</v>
      </c>
      <c r="L259" s="103">
        <f t="shared" si="1048"/>
        <v>0</v>
      </c>
      <c r="M259" s="103">
        <f t="shared" si="1049"/>
        <v>0</v>
      </c>
      <c r="N259" s="103">
        <f t="shared" si="1050"/>
        <v>0</v>
      </c>
      <c r="O259" s="103">
        <f t="shared" si="1051"/>
        <v>0</v>
      </c>
      <c r="P259" s="103">
        <f t="shared" si="1052"/>
        <v>0</v>
      </c>
      <c r="Q259" s="103"/>
      <c r="R259" s="88">
        <f t="shared" si="1053"/>
        <v>0</v>
      </c>
      <c r="S259" s="89">
        <f t="shared" si="1054"/>
        <v>0</v>
      </c>
      <c r="T259" s="104">
        <f t="shared" si="1055"/>
        <v>280609.59000000003</v>
      </c>
      <c r="U259" s="104">
        <f t="shared" si="1056"/>
        <v>0</v>
      </c>
      <c r="V259" s="104">
        <f t="shared" si="1057"/>
        <v>87919.51</v>
      </c>
      <c r="W259" s="103">
        <f t="shared" si="1058"/>
        <v>0</v>
      </c>
      <c r="X259" s="103">
        <f t="shared" si="1059"/>
        <v>0</v>
      </c>
      <c r="Y259" s="104">
        <f t="shared" si="1060"/>
        <v>4493.3600000000006</v>
      </c>
      <c r="Z259" s="105">
        <f t="shared" si="1061"/>
        <v>373022.46</v>
      </c>
      <c r="AA259" s="90">
        <f t="shared" si="1062"/>
        <v>9.1701423510784072E-2</v>
      </c>
      <c r="AB259" s="85">
        <f t="shared" si="1063"/>
        <v>1358.569617948064</v>
      </c>
      <c r="AC259" s="104">
        <f t="shared" si="1064"/>
        <v>63815.22</v>
      </c>
      <c r="AD259" s="104">
        <f t="shared" si="1065"/>
        <v>0</v>
      </c>
      <c r="AE259" s="104">
        <f t="shared" si="1066"/>
        <v>0</v>
      </c>
      <c r="AF259" s="104">
        <f t="shared" si="1067"/>
        <v>0</v>
      </c>
      <c r="AG259" s="86">
        <f t="shared" si="1068"/>
        <v>63815.22</v>
      </c>
      <c r="AH259" s="90">
        <f t="shared" si="1069"/>
        <v>1.5687920013325356E-2</v>
      </c>
      <c r="AI259" s="86">
        <f t="shared" si="1070"/>
        <v>232.41876388534797</v>
      </c>
      <c r="AJ259" s="104">
        <f t="shared" si="1071"/>
        <v>0</v>
      </c>
      <c r="AK259" s="104">
        <f t="shared" si="1072"/>
        <v>0</v>
      </c>
      <c r="AL259" s="86">
        <f t="shared" si="1073"/>
        <v>0</v>
      </c>
      <c r="AM259" s="90">
        <f t="shared" si="1074"/>
        <v>0</v>
      </c>
      <c r="AN259" s="91">
        <f t="shared" si="1075"/>
        <v>0</v>
      </c>
      <c r="AO259" s="104">
        <f t="shared" si="1076"/>
        <v>59357.350000000006</v>
      </c>
      <c r="AP259" s="104">
        <f t="shared" si="1077"/>
        <v>49429.83</v>
      </c>
      <c r="AQ259" s="104">
        <f t="shared" si="1078"/>
        <v>0</v>
      </c>
      <c r="AR259" s="104">
        <f t="shared" si="1079"/>
        <v>0</v>
      </c>
      <c r="AS259" s="104">
        <f t="shared" si="1080"/>
        <v>42318.18</v>
      </c>
      <c r="AT259" s="104">
        <f t="shared" si="1081"/>
        <v>0</v>
      </c>
      <c r="AU259" s="104">
        <f t="shared" si="1082"/>
        <v>0</v>
      </c>
      <c r="AV259" s="104">
        <f t="shared" si="1083"/>
        <v>61204.11</v>
      </c>
      <c r="AW259" s="104">
        <f t="shared" si="1084"/>
        <v>0</v>
      </c>
      <c r="AX259" s="104">
        <f t="shared" si="1085"/>
        <v>0</v>
      </c>
      <c r="AY259" s="104">
        <f t="shared" si="1086"/>
        <v>0</v>
      </c>
      <c r="AZ259" s="104">
        <f t="shared" si="1087"/>
        <v>0</v>
      </c>
      <c r="BA259" s="104">
        <f t="shared" si="1088"/>
        <v>0</v>
      </c>
      <c r="BB259" s="104">
        <f t="shared" si="1089"/>
        <v>0</v>
      </c>
      <c r="BC259" s="104">
        <f t="shared" si="1090"/>
        <v>0</v>
      </c>
      <c r="BD259" s="104">
        <f t="shared" si="1091"/>
        <v>0</v>
      </c>
      <c r="BE259" s="86">
        <f t="shared" si="1092"/>
        <v>212309.47000000003</v>
      </c>
      <c r="BF259" s="90">
        <f t="shared" si="1093"/>
        <v>5.2192783844222428E-2</v>
      </c>
      <c r="BG259" s="85">
        <f t="shared" si="1094"/>
        <v>773.24350803073889</v>
      </c>
      <c r="BH259" s="104">
        <f t="shared" si="1095"/>
        <v>6142.19</v>
      </c>
      <c r="BI259" s="104">
        <f t="shared" si="1096"/>
        <v>0</v>
      </c>
      <c r="BJ259" s="104">
        <f t="shared" si="1097"/>
        <v>202.02</v>
      </c>
      <c r="BK259" s="104">
        <f t="shared" si="1098"/>
        <v>0</v>
      </c>
      <c r="BL259" s="104">
        <f t="shared" si="1099"/>
        <v>0</v>
      </c>
      <c r="BM259" s="104">
        <f t="shared" si="1100"/>
        <v>0</v>
      </c>
      <c r="BN259" s="104">
        <f t="shared" si="1101"/>
        <v>0</v>
      </c>
      <c r="BO259" s="87">
        <f t="shared" si="1102"/>
        <v>6344.21</v>
      </c>
      <c r="BP259" s="90">
        <f t="shared" si="1103"/>
        <v>1.559619461121326E-3</v>
      </c>
      <c r="BQ259" s="85">
        <f t="shared" si="1104"/>
        <v>23.105983902101464</v>
      </c>
      <c r="BR259" s="104">
        <f t="shared" si="1105"/>
        <v>0</v>
      </c>
      <c r="BS259" s="104">
        <f t="shared" si="1106"/>
        <v>0</v>
      </c>
      <c r="BT259" s="104">
        <f t="shared" si="1107"/>
        <v>0</v>
      </c>
      <c r="BU259" s="104">
        <f t="shared" si="1108"/>
        <v>0</v>
      </c>
      <c r="BV259" s="87">
        <f t="shared" si="1109"/>
        <v>0</v>
      </c>
      <c r="BW259" s="90">
        <f t="shared" si="1110"/>
        <v>0</v>
      </c>
      <c r="BX259" s="85">
        <f t="shared" si="1111"/>
        <v>0</v>
      </c>
      <c r="BY259" s="104">
        <v>841688.69999999984</v>
      </c>
      <c r="BZ259" s="90">
        <v>0.20691529390198451</v>
      </c>
      <c r="CA259" s="85">
        <v>3065.4794770003996</v>
      </c>
      <c r="CB259" s="104">
        <v>131801.54999999999</v>
      </c>
      <c r="CC259" s="90">
        <f t="shared" si="1112"/>
        <v>3.2401238670528791E-2</v>
      </c>
      <c r="CD259" s="85">
        <f t="shared" si="1113"/>
        <v>480.028954365007</v>
      </c>
      <c r="CE259" s="106">
        <f t="shared" si="1114"/>
        <v>245829.25</v>
      </c>
      <c r="CF259" s="107">
        <f t="shared" si="1115"/>
        <v>6.0433069273063106E-2</v>
      </c>
      <c r="CG259" s="108">
        <f t="shared" si="1116"/>
        <v>895.32450741158891</v>
      </c>
    </row>
    <row r="260" spans="1:85" x14ac:dyDescent="0.2">
      <c r="A260" s="56" t="s">
        <v>489</v>
      </c>
      <c r="B260" s="101" t="s">
        <v>490</v>
      </c>
      <c r="C260" s="102">
        <f t="shared" si="1040"/>
        <v>313.73</v>
      </c>
      <c r="D260" s="102">
        <f t="shared" si="1041"/>
        <v>3565550.24</v>
      </c>
      <c r="E260" s="103">
        <f t="shared" si="1042"/>
        <v>1792014.8100000005</v>
      </c>
      <c r="F260" s="103">
        <f t="shared" si="1043"/>
        <v>0</v>
      </c>
      <c r="G260" s="103">
        <f t="shared" si="1044"/>
        <v>0</v>
      </c>
      <c r="H260" s="103">
        <f t="shared" si="1117"/>
        <v>1792014.8100000005</v>
      </c>
      <c r="I260" s="90">
        <f t="shared" si="1045"/>
        <v>0.50259137843476309</v>
      </c>
      <c r="J260" s="85">
        <f t="shared" si="1046"/>
        <v>5711.9650973767266</v>
      </c>
      <c r="K260" s="103">
        <f t="shared" si="1047"/>
        <v>0</v>
      </c>
      <c r="L260" s="103">
        <f t="shared" si="1048"/>
        <v>0</v>
      </c>
      <c r="M260" s="103">
        <f t="shared" si="1049"/>
        <v>0</v>
      </c>
      <c r="N260" s="103">
        <f t="shared" si="1050"/>
        <v>0</v>
      </c>
      <c r="O260" s="103">
        <f t="shared" si="1051"/>
        <v>0</v>
      </c>
      <c r="P260" s="103">
        <f t="shared" si="1052"/>
        <v>0</v>
      </c>
      <c r="Q260" s="103"/>
      <c r="R260" s="88">
        <f t="shared" si="1053"/>
        <v>0</v>
      </c>
      <c r="S260" s="89">
        <f t="shared" si="1054"/>
        <v>0</v>
      </c>
      <c r="T260" s="104">
        <f t="shared" si="1055"/>
        <v>385615.32</v>
      </c>
      <c r="U260" s="104">
        <f t="shared" si="1056"/>
        <v>17801.82</v>
      </c>
      <c r="V260" s="104">
        <f t="shared" si="1057"/>
        <v>51691</v>
      </c>
      <c r="W260" s="103">
        <f t="shared" si="1058"/>
        <v>0</v>
      </c>
      <c r="X260" s="103">
        <f t="shared" si="1059"/>
        <v>0</v>
      </c>
      <c r="Y260" s="104">
        <f t="shared" si="1060"/>
        <v>0</v>
      </c>
      <c r="Z260" s="105">
        <f t="shared" si="1061"/>
        <v>455108.14</v>
      </c>
      <c r="AA260" s="90">
        <f t="shared" si="1062"/>
        <v>0.12764036666609976</v>
      </c>
      <c r="AB260" s="85">
        <f t="shared" si="1063"/>
        <v>1450.6363433525642</v>
      </c>
      <c r="AC260" s="104">
        <f t="shared" si="1064"/>
        <v>0</v>
      </c>
      <c r="AD260" s="104">
        <f t="shared" si="1065"/>
        <v>0</v>
      </c>
      <c r="AE260" s="104">
        <f t="shared" si="1066"/>
        <v>0</v>
      </c>
      <c r="AF260" s="104">
        <f t="shared" si="1067"/>
        <v>0</v>
      </c>
      <c r="AG260" s="86">
        <f t="shared" si="1068"/>
        <v>0</v>
      </c>
      <c r="AH260" s="90">
        <f t="shared" si="1069"/>
        <v>0</v>
      </c>
      <c r="AI260" s="86">
        <f t="shared" si="1070"/>
        <v>0</v>
      </c>
      <c r="AJ260" s="104">
        <f t="shared" si="1071"/>
        <v>0</v>
      </c>
      <c r="AK260" s="104">
        <f t="shared" si="1072"/>
        <v>0</v>
      </c>
      <c r="AL260" s="86">
        <f t="shared" si="1073"/>
        <v>0</v>
      </c>
      <c r="AM260" s="90">
        <f t="shared" si="1074"/>
        <v>0</v>
      </c>
      <c r="AN260" s="91">
        <f t="shared" si="1075"/>
        <v>0</v>
      </c>
      <c r="AO260" s="104">
        <f t="shared" si="1076"/>
        <v>141955.83000000002</v>
      </c>
      <c r="AP260" s="104">
        <f t="shared" si="1077"/>
        <v>26885.010000000002</v>
      </c>
      <c r="AQ260" s="104">
        <f t="shared" si="1078"/>
        <v>0</v>
      </c>
      <c r="AR260" s="104">
        <f t="shared" si="1079"/>
        <v>0</v>
      </c>
      <c r="AS260" s="104">
        <f t="shared" si="1080"/>
        <v>63397.73</v>
      </c>
      <c r="AT260" s="104">
        <f t="shared" si="1081"/>
        <v>0</v>
      </c>
      <c r="AU260" s="104">
        <f t="shared" si="1082"/>
        <v>0</v>
      </c>
      <c r="AV260" s="104">
        <f t="shared" si="1083"/>
        <v>14962.05</v>
      </c>
      <c r="AW260" s="104">
        <f t="shared" si="1084"/>
        <v>0</v>
      </c>
      <c r="AX260" s="104">
        <f t="shared" si="1085"/>
        <v>0</v>
      </c>
      <c r="AY260" s="104">
        <f t="shared" si="1086"/>
        <v>0</v>
      </c>
      <c r="AZ260" s="104">
        <f t="shared" si="1087"/>
        <v>0</v>
      </c>
      <c r="BA260" s="104">
        <f t="shared" si="1088"/>
        <v>0</v>
      </c>
      <c r="BB260" s="104">
        <f t="shared" si="1089"/>
        <v>0</v>
      </c>
      <c r="BC260" s="104">
        <f t="shared" si="1090"/>
        <v>0</v>
      </c>
      <c r="BD260" s="104">
        <f t="shared" si="1091"/>
        <v>0</v>
      </c>
      <c r="BE260" s="86">
        <f t="shared" si="1092"/>
        <v>247200.62000000002</v>
      </c>
      <c r="BF260" s="90">
        <f t="shared" si="1093"/>
        <v>6.9330286592736393E-2</v>
      </c>
      <c r="BG260" s="85">
        <f t="shared" si="1094"/>
        <v>787.940649603162</v>
      </c>
      <c r="BH260" s="104">
        <f t="shared" si="1095"/>
        <v>0</v>
      </c>
      <c r="BI260" s="104">
        <f t="shared" si="1096"/>
        <v>0</v>
      </c>
      <c r="BJ260" s="104">
        <f t="shared" si="1097"/>
        <v>1062.83</v>
      </c>
      <c r="BK260" s="104">
        <f t="shared" si="1098"/>
        <v>0</v>
      </c>
      <c r="BL260" s="104">
        <f t="shared" si="1099"/>
        <v>0</v>
      </c>
      <c r="BM260" s="104">
        <f t="shared" si="1100"/>
        <v>0</v>
      </c>
      <c r="BN260" s="104">
        <f t="shared" si="1101"/>
        <v>0</v>
      </c>
      <c r="BO260" s="87">
        <f t="shared" si="1102"/>
        <v>1062.83</v>
      </c>
      <c r="BP260" s="90">
        <f t="shared" si="1103"/>
        <v>2.9808302462735732E-4</v>
      </c>
      <c r="BQ260" s="85">
        <f t="shared" si="1104"/>
        <v>3.387721926497306</v>
      </c>
      <c r="BR260" s="104">
        <f t="shared" si="1105"/>
        <v>0</v>
      </c>
      <c r="BS260" s="104">
        <f t="shared" si="1106"/>
        <v>0</v>
      </c>
      <c r="BT260" s="104">
        <f t="shared" si="1107"/>
        <v>89958.57</v>
      </c>
      <c r="BU260" s="104">
        <f t="shared" si="1108"/>
        <v>0</v>
      </c>
      <c r="BV260" s="87">
        <f t="shared" si="1109"/>
        <v>89958.57</v>
      </c>
      <c r="BW260" s="90">
        <f t="shared" si="1110"/>
        <v>2.5229926363343012E-2</v>
      </c>
      <c r="BX260" s="85">
        <f t="shared" si="1111"/>
        <v>286.73882000446247</v>
      </c>
      <c r="BY260" s="104">
        <v>671631.67000000016</v>
      </c>
      <c r="BZ260" s="90">
        <v>0.18836690687045266</v>
      </c>
      <c r="CA260" s="85">
        <v>2140.7951741943712</v>
      </c>
      <c r="CB260" s="104">
        <v>152463.87</v>
      </c>
      <c r="CC260" s="90">
        <f t="shared" si="1112"/>
        <v>4.2760264121253833E-2</v>
      </c>
      <c r="CD260" s="85">
        <f t="shared" si="1113"/>
        <v>485.97159978325305</v>
      </c>
      <c r="CE260" s="106">
        <f t="shared" si="1114"/>
        <v>156109.73000000004</v>
      </c>
      <c r="CF260" s="107">
        <f t="shared" si="1115"/>
        <v>4.3782787926724048E-2</v>
      </c>
      <c r="CG260" s="108">
        <f t="shared" si="1116"/>
        <v>497.59261148121004</v>
      </c>
    </row>
    <row r="261" spans="1:85" x14ac:dyDescent="0.2">
      <c r="A261" s="56" t="s">
        <v>491</v>
      </c>
      <c r="B261" s="101" t="s">
        <v>492</v>
      </c>
      <c r="C261" s="102">
        <f t="shared" si="1040"/>
        <v>281.30999999999995</v>
      </c>
      <c r="D261" s="102">
        <f t="shared" si="1041"/>
        <v>3668157.31</v>
      </c>
      <c r="E261" s="103">
        <f t="shared" si="1042"/>
        <v>1754698.14</v>
      </c>
      <c r="F261" s="103">
        <f t="shared" si="1043"/>
        <v>439092.89</v>
      </c>
      <c r="G261" s="103">
        <f t="shared" si="1044"/>
        <v>0</v>
      </c>
      <c r="H261" s="103">
        <f t="shared" si="1117"/>
        <v>2193791.0299999998</v>
      </c>
      <c r="I261" s="90">
        <f t="shared" si="1045"/>
        <v>0.59806350835046374</v>
      </c>
      <c r="J261" s="85">
        <f t="shared" si="1046"/>
        <v>7798.4822082400206</v>
      </c>
      <c r="K261" s="103">
        <f t="shared" si="1047"/>
        <v>0</v>
      </c>
      <c r="L261" s="103">
        <f t="shared" si="1048"/>
        <v>0</v>
      </c>
      <c r="M261" s="103">
        <f t="shared" si="1049"/>
        <v>0</v>
      </c>
      <c r="N261" s="103">
        <f t="shared" si="1050"/>
        <v>0</v>
      </c>
      <c r="O261" s="103">
        <f t="shared" si="1051"/>
        <v>0</v>
      </c>
      <c r="P261" s="103">
        <f t="shared" si="1052"/>
        <v>0</v>
      </c>
      <c r="Q261" s="103"/>
      <c r="R261" s="88">
        <f t="shared" si="1053"/>
        <v>0</v>
      </c>
      <c r="S261" s="89">
        <f t="shared" si="1054"/>
        <v>0</v>
      </c>
      <c r="T261" s="104">
        <f t="shared" si="1055"/>
        <v>206411.51000000004</v>
      </c>
      <c r="U261" s="104">
        <f t="shared" si="1056"/>
        <v>0</v>
      </c>
      <c r="V261" s="104">
        <f t="shared" si="1057"/>
        <v>53570.86</v>
      </c>
      <c r="W261" s="103">
        <f t="shared" si="1058"/>
        <v>0</v>
      </c>
      <c r="X261" s="103">
        <f t="shared" si="1059"/>
        <v>0</v>
      </c>
      <c r="Y261" s="104">
        <f t="shared" si="1060"/>
        <v>0</v>
      </c>
      <c r="Z261" s="105">
        <f t="shared" si="1061"/>
        <v>259982.37000000005</v>
      </c>
      <c r="AA261" s="90">
        <f t="shared" si="1062"/>
        <v>7.0875469078505809E-2</v>
      </c>
      <c r="AB261" s="85">
        <f t="shared" si="1063"/>
        <v>924.18460061853511</v>
      </c>
      <c r="AC261" s="104">
        <f t="shared" si="1064"/>
        <v>18205.28</v>
      </c>
      <c r="AD261" s="104">
        <f t="shared" si="1065"/>
        <v>0</v>
      </c>
      <c r="AE261" s="104">
        <f t="shared" si="1066"/>
        <v>0</v>
      </c>
      <c r="AF261" s="104">
        <f t="shared" si="1067"/>
        <v>0</v>
      </c>
      <c r="AG261" s="86">
        <f t="shared" si="1068"/>
        <v>18205.28</v>
      </c>
      <c r="AH261" s="90">
        <f t="shared" si="1069"/>
        <v>4.9630586862699187E-3</v>
      </c>
      <c r="AI261" s="86">
        <f t="shared" si="1070"/>
        <v>64.716078347730274</v>
      </c>
      <c r="AJ261" s="104">
        <f t="shared" si="1071"/>
        <v>0</v>
      </c>
      <c r="AK261" s="104">
        <f t="shared" si="1072"/>
        <v>0</v>
      </c>
      <c r="AL261" s="86">
        <f t="shared" si="1073"/>
        <v>0</v>
      </c>
      <c r="AM261" s="90">
        <f t="shared" si="1074"/>
        <v>0</v>
      </c>
      <c r="AN261" s="91">
        <f t="shared" si="1075"/>
        <v>0</v>
      </c>
      <c r="AO261" s="104">
        <f t="shared" si="1076"/>
        <v>163642.06999999998</v>
      </c>
      <c r="AP261" s="104">
        <f t="shared" si="1077"/>
        <v>33525.129999999997</v>
      </c>
      <c r="AQ261" s="104">
        <f t="shared" si="1078"/>
        <v>0</v>
      </c>
      <c r="AR261" s="104">
        <f t="shared" si="1079"/>
        <v>0</v>
      </c>
      <c r="AS261" s="104">
        <f t="shared" si="1080"/>
        <v>53779.79</v>
      </c>
      <c r="AT261" s="104">
        <f t="shared" si="1081"/>
        <v>0</v>
      </c>
      <c r="AU261" s="104">
        <f t="shared" si="1082"/>
        <v>0</v>
      </c>
      <c r="AV261" s="104">
        <f t="shared" si="1083"/>
        <v>120917.78</v>
      </c>
      <c r="AW261" s="104">
        <f t="shared" si="1084"/>
        <v>0</v>
      </c>
      <c r="AX261" s="104">
        <f t="shared" si="1085"/>
        <v>0</v>
      </c>
      <c r="AY261" s="104">
        <f t="shared" si="1086"/>
        <v>0</v>
      </c>
      <c r="AZ261" s="104">
        <f t="shared" si="1087"/>
        <v>0</v>
      </c>
      <c r="BA261" s="104">
        <f t="shared" si="1088"/>
        <v>0</v>
      </c>
      <c r="BB261" s="104">
        <f t="shared" si="1089"/>
        <v>0</v>
      </c>
      <c r="BC261" s="104">
        <f t="shared" si="1090"/>
        <v>0</v>
      </c>
      <c r="BD261" s="104">
        <f t="shared" si="1091"/>
        <v>0</v>
      </c>
      <c r="BE261" s="86">
        <f t="shared" si="1092"/>
        <v>371864.77</v>
      </c>
      <c r="BF261" s="90">
        <f t="shared" si="1093"/>
        <v>0.10137645105520297</v>
      </c>
      <c r="BG261" s="85">
        <f t="shared" si="1094"/>
        <v>1321.9038427357723</v>
      </c>
      <c r="BH261" s="104">
        <f t="shared" si="1095"/>
        <v>0</v>
      </c>
      <c r="BI261" s="104">
        <f t="shared" si="1096"/>
        <v>0</v>
      </c>
      <c r="BJ261" s="104">
        <f t="shared" si="1097"/>
        <v>289.76</v>
      </c>
      <c r="BK261" s="104">
        <f t="shared" si="1098"/>
        <v>0</v>
      </c>
      <c r="BL261" s="104">
        <f t="shared" si="1099"/>
        <v>0</v>
      </c>
      <c r="BM261" s="104">
        <f t="shared" si="1100"/>
        <v>0</v>
      </c>
      <c r="BN261" s="104">
        <f t="shared" si="1101"/>
        <v>10565.09</v>
      </c>
      <c r="BO261" s="87">
        <f t="shared" si="1102"/>
        <v>10854.85</v>
      </c>
      <c r="BP261" s="90">
        <f t="shared" si="1103"/>
        <v>2.9592106015758632E-3</v>
      </c>
      <c r="BQ261" s="85">
        <f t="shared" si="1104"/>
        <v>38.586790373609198</v>
      </c>
      <c r="BR261" s="104">
        <f t="shared" si="1105"/>
        <v>0</v>
      </c>
      <c r="BS261" s="104">
        <f t="shared" si="1106"/>
        <v>0</v>
      </c>
      <c r="BT261" s="104">
        <f t="shared" si="1107"/>
        <v>0</v>
      </c>
      <c r="BU261" s="104">
        <f t="shared" si="1108"/>
        <v>1024.9099999999999</v>
      </c>
      <c r="BV261" s="87">
        <f t="shared" si="1109"/>
        <v>1024.9099999999999</v>
      </c>
      <c r="BW261" s="90">
        <f t="shared" si="1110"/>
        <v>2.7940731909341149E-4</v>
      </c>
      <c r="BX261" s="85">
        <f t="shared" si="1111"/>
        <v>3.6433471970424089</v>
      </c>
      <c r="BY261" s="104">
        <v>618896.9099999998</v>
      </c>
      <c r="BZ261" s="90">
        <v>0.1687214744887808</v>
      </c>
      <c r="CA261" s="85">
        <v>2200.053002026234</v>
      </c>
      <c r="CB261" s="104">
        <v>117583.49</v>
      </c>
      <c r="CC261" s="90">
        <f t="shared" si="1112"/>
        <v>3.2055192856491756E-2</v>
      </c>
      <c r="CD261" s="85">
        <f t="shared" si="1113"/>
        <v>417.98546087945692</v>
      </c>
      <c r="CE261" s="106">
        <f t="shared" si="1114"/>
        <v>75953.700000000012</v>
      </c>
      <c r="CF261" s="107">
        <f t="shared" si="1115"/>
        <v>2.0706227563615589E-2</v>
      </c>
      <c r="CG261" s="108">
        <f t="shared" si="1116"/>
        <v>270.00000000000011</v>
      </c>
    </row>
    <row r="262" spans="1:85" x14ac:dyDescent="0.2">
      <c r="A262" s="56" t="s">
        <v>493</v>
      </c>
      <c r="B262" s="101" t="s">
        <v>494</v>
      </c>
      <c r="C262" s="102">
        <f t="shared" si="1040"/>
        <v>269.19999999999993</v>
      </c>
      <c r="D262" s="102">
        <f t="shared" si="1041"/>
        <v>4151830.39</v>
      </c>
      <c r="E262" s="103">
        <f t="shared" si="1042"/>
        <v>2292174.3699999996</v>
      </c>
      <c r="F262" s="103">
        <f t="shared" si="1043"/>
        <v>0</v>
      </c>
      <c r="G262" s="103">
        <f t="shared" si="1044"/>
        <v>0</v>
      </c>
      <c r="H262" s="103">
        <f t="shared" si="1117"/>
        <v>2292174.3699999996</v>
      </c>
      <c r="I262" s="90">
        <f t="shared" si="1045"/>
        <v>0.55208767090314581</v>
      </c>
      <c r="J262" s="85">
        <f t="shared" si="1046"/>
        <v>8514.7636329866273</v>
      </c>
      <c r="K262" s="103">
        <f t="shared" si="1047"/>
        <v>0</v>
      </c>
      <c r="L262" s="103">
        <f t="shared" si="1048"/>
        <v>0</v>
      </c>
      <c r="M262" s="103">
        <f t="shared" si="1049"/>
        <v>0</v>
      </c>
      <c r="N262" s="103">
        <f t="shared" si="1050"/>
        <v>0</v>
      </c>
      <c r="O262" s="103">
        <f t="shared" si="1051"/>
        <v>0</v>
      </c>
      <c r="P262" s="103">
        <f t="shared" si="1052"/>
        <v>0</v>
      </c>
      <c r="Q262" s="103"/>
      <c r="R262" s="88">
        <f t="shared" si="1053"/>
        <v>0</v>
      </c>
      <c r="S262" s="89">
        <f t="shared" si="1054"/>
        <v>0</v>
      </c>
      <c r="T262" s="104">
        <f t="shared" si="1055"/>
        <v>303905.98</v>
      </c>
      <c r="U262" s="104">
        <f t="shared" si="1056"/>
        <v>0</v>
      </c>
      <c r="V262" s="104">
        <f t="shared" si="1057"/>
        <v>0</v>
      </c>
      <c r="W262" s="103">
        <f t="shared" si="1058"/>
        <v>0</v>
      </c>
      <c r="X262" s="103">
        <f t="shared" si="1059"/>
        <v>0</v>
      </c>
      <c r="Y262" s="104">
        <f t="shared" si="1060"/>
        <v>0</v>
      </c>
      <c r="Z262" s="105">
        <f t="shared" si="1061"/>
        <v>303905.98</v>
      </c>
      <c r="AA262" s="90">
        <f t="shared" si="1062"/>
        <v>7.3198072043593271E-2</v>
      </c>
      <c r="AB262" s="85">
        <f t="shared" si="1063"/>
        <v>1128.922659732541</v>
      </c>
      <c r="AC262" s="104">
        <f t="shared" si="1064"/>
        <v>72092.05</v>
      </c>
      <c r="AD262" s="104">
        <f t="shared" si="1065"/>
        <v>0</v>
      </c>
      <c r="AE262" s="104">
        <f t="shared" si="1066"/>
        <v>0</v>
      </c>
      <c r="AF262" s="104">
        <f t="shared" si="1067"/>
        <v>0</v>
      </c>
      <c r="AG262" s="86">
        <f t="shared" si="1068"/>
        <v>72092.05</v>
      </c>
      <c r="AH262" s="90">
        <f t="shared" si="1069"/>
        <v>1.7363919820433706E-2</v>
      </c>
      <c r="AI262" s="86">
        <f t="shared" si="1070"/>
        <v>267.80107726597333</v>
      </c>
      <c r="AJ262" s="104">
        <f t="shared" si="1071"/>
        <v>0</v>
      </c>
      <c r="AK262" s="104">
        <f t="shared" si="1072"/>
        <v>0</v>
      </c>
      <c r="AL262" s="86">
        <f t="shared" si="1073"/>
        <v>0</v>
      </c>
      <c r="AM262" s="90">
        <f t="shared" si="1074"/>
        <v>0</v>
      </c>
      <c r="AN262" s="91">
        <f t="shared" si="1075"/>
        <v>0</v>
      </c>
      <c r="AO262" s="104">
        <f t="shared" si="1076"/>
        <v>110384</v>
      </c>
      <c r="AP262" s="104">
        <f t="shared" si="1077"/>
        <v>36537.870000000003</v>
      </c>
      <c r="AQ262" s="104">
        <f t="shared" si="1078"/>
        <v>0</v>
      </c>
      <c r="AR262" s="104">
        <f t="shared" si="1079"/>
        <v>0</v>
      </c>
      <c r="AS262" s="104">
        <f t="shared" si="1080"/>
        <v>66386.080000000002</v>
      </c>
      <c r="AT262" s="104">
        <f t="shared" si="1081"/>
        <v>0</v>
      </c>
      <c r="AU262" s="104">
        <f t="shared" si="1082"/>
        <v>0</v>
      </c>
      <c r="AV262" s="104">
        <f t="shared" si="1083"/>
        <v>11434.83</v>
      </c>
      <c r="AW262" s="104">
        <f t="shared" si="1084"/>
        <v>0</v>
      </c>
      <c r="AX262" s="104">
        <f t="shared" si="1085"/>
        <v>0</v>
      </c>
      <c r="AY262" s="104">
        <f t="shared" si="1086"/>
        <v>0</v>
      </c>
      <c r="AZ262" s="104">
        <f t="shared" si="1087"/>
        <v>0</v>
      </c>
      <c r="BA262" s="104">
        <f t="shared" si="1088"/>
        <v>21147.530000000002</v>
      </c>
      <c r="BB262" s="104">
        <f t="shared" si="1089"/>
        <v>0</v>
      </c>
      <c r="BC262" s="104">
        <f t="shared" si="1090"/>
        <v>0</v>
      </c>
      <c r="BD262" s="104">
        <f t="shared" si="1091"/>
        <v>0</v>
      </c>
      <c r="BE262" s="86">
        <f t="shared" si="1092"/>
        <v>245890.31</v>
      </c>
      <c r="BF262" s="90">
        <f t="shared" si="1093"/>
        <v>5.9224555654355616E-2</v>
      </c>
      <c r="BG262" s="85">
        <f t="shared" si="1094"/>
        <v>913.41125557206556</v>
      </c>
      <c r="BH262" s="104">
        <f t="shared" si="1095"/>
        <v>140.6</v>
      </c>
      <c r="BI262" s="104">
        <f t="shared" si="1096"/>
        <v>0</v>
      </c>
      <c r="BJ262" s="104">
        <f t="shared" si="1097"/>
        <v>4061.2099999999991</v>
      </c>
      <c r="BK262" s="104">
        <f t="shared" si="1098"/>
        <v>0</v>
      </c>
      <c r="BL262" s="104">
        <f t="shared" si="1099"/>
        <v>0</v>
      </c>
      <c r="BM262" s="104">
        <f t="shared" si="1100"/>
        <v>0</v>
      </c>
      <c r="BN262" s="104">
        <f t="shared" si="1101"/>
        <v>59002.829999999994</v>
      </c>
      <c r="BO262" s="87">
        <f t="shared" si="1102"/>
        <v>63204.639999999992</v>
      </c>
      <c r="BP262" s="90">
        <f t="shared" si="1103"/>
        <v>1.5223319370712538E-2</v>
      </c>
      <c r="BQ262" s="85">
        <f t="shared" si="1104"/>
        <v>234.78692421991087</v>
      </c>
      <c r="BR262" s="104">
        <f t="shared" si="1105"/>
        <v>0</v>
      </c>
      <c r="BS262" s="104">
        <f t="shared" si="1106"/>
        <v>0</v>
      </c>
      <c r="BT262" s="104">
        <f t="shared" si="1107"/>
        <v>0</v>
      </c>
      <c r="BU262" s="104">
        <f t="shared" si="1108"/>
        <v>4.8600000000000003</v>
      </c>
      <c r="BV262" s="87">
        <f t="shared" si="1109"/>
        <v>4.8600000000000003</v>
      </c>
      <c r="BW262" s="90">
        <f t="shared" si="1110"/>
        <v>1.1705680491442233E-6</v>
      </c>
      <c r="BX262" s="85">
        <f t="shared" si="1111"/>
        <v>1.805349182763745E-2</v>
      </c>
      <c r="BY262" s="104">
        <v>855448.11999999988</v>
      </c>
      <c r="BZ262" s="90">
        <v>0.20604120102314677</v>
      </c>
      <c r="CA262" s="85">
        <v>3177.7419019316499</v>
      </c>
      <c r="CB262" s="104">
        <v>133538.5</v>
      </c>
      <c r="CC262" s="90">
        <f t="shared" si="1112"/>
        <v>3.2163765726470339E-2</v>
      </c>
      <c r="CD262" s="85">
        <f t="shared" si="1113"/>
        <v>496.05683506686489</v>
      </c>
      <c r="CE262" s="106">
        <f t="shared" si="1114"/>
        <v>185571.56</v>
      </c>
      <c r="CF262" s="124">
        <f t="shared" si="1115"/>
        <v>4.4696324890092627E-2</v>
      </c>
      <c r="CG262" s="125">
        <f t="shared" si="1116"/>
        <v>689.34457652303138</v>
      </c>
    </row>
    <row r="263" spans="1:85" x14ac:dyDescent="0.2">
      <c r="A263" s="56" t="s">
        <v>495</v>
      </c>
      <c r="B263" s="101" t="s">
        <v>496</v>
      </c>
      <c r="C263" s="102">
        <f t="shared" si="1040"/>
        <v>234.48000000000005</v>
      </c>
      <c r="D263" s="102">
        <f t="shared" si="1041"/>
        <v>3494782.46</v>
      </c>
      <c r="E263" s="103">
        <f t="shared" si="1042"/>
        <v>1733336.8499999999</v>
      </c>
      <c r="F263" s="103">
        <f t="shared" si="1043"/>
        <v>0</v>
      </c>
      <c r="G263" s="103">
        <f t="shared" si="1044"/>
        <v>0</v>
      </c>
      <c r="H263" s="103">
        <f t="shared" si="1117"/>
        <v>1733336.8499999999</v>
      </c>
      <c r="I263" s="90">
        <f t="shared" si="1045"/>
        <v>0.4959784678557646</v>
      </c>
      <c r="J263" s="85">
        <f t="shared" si="1046"/>
        <v>7392.2588280450336</v>
      </c>
      <c r="K263" s="103">
        <f t="shared" si="1047"/>
        <v>0</v>
      </c>
      <c r="L263" s="103">
        <f t="shared" si="1048"/>
        <v>0</v>
      </c>
      <c r="M263" s="103">
        <f t="shared" si="1049"/>
        <v>0</v>
      </c>
      <c r="N263" s="103">
        <f t="shared" si="1050"/>
        <v>0</v>
      </c>
      <c r="O263" s="103">
        <f t="shared" si="1051"/>
        <v>0</v>
      </c>
      <c r="P263" s="103">
        <f t="shared" si="1052"/>
        <v>0</v>
      </c>
      <c r="Q263" s="103"/>
      <c r="R263" s="88">
        <f t="shared" si="1053"/>
        <v>0</v>
      </c>
      <c r="S263" s="89">
        <f t="shared" si="1054"/>
        <v>0</v>
      </c>
      <c r="T263" s="104">
        <f t="shared" si="1055"/>
        <v>197691.43999999997</v>
      </c>
      <c r="U263" s="104">
        <f t="shared" si="1056"/>
        <v>0</v>
      </c>
      <c r="V263" s="104">
        <f t="shared" si="1057"/>
        <v>52894.52</v>
      </c>
      <c r="W263" s="103">
        <f t="shared" si="1058"/>
        <v>0</v>
      </c>
      <c r="X263" s="103">
        <f t="shared" si="1059"/>
        <v>0</v>
      </c>
      <c r="Y263" s="104">
        <f t="shared" si="1060"/>
        <v>3426.54</v>
      </c>
      <c r="Z263" s="105">
        <f t="shared" si="1061"/>
        <v>254012.49999999997</v>
      </c>
      <c r="AA263" s="90">
        <f t="shared" si="1062"/>
        <v>7.2683350940247068E-2</v>
      </c>
      <c r="AB263" s="85">
        <f t="shared" si="1063"/>
        <v>1083.3013476629133</v>
      </c>
      <c r="AC263" s="104">
        <f t="shared" si="1064"/>
        <v>186576.93</v>
      </c>
      <c r="AD263" s="104">
        <f t="shared" si="1065"/>
        <v>0</v>
      </c>
      <c r="AE263" s="104">
        <f t="shared" si="1066"/>
        <v>0</v>
      </c>
      <c r="AF263" s="104">
        <f t="shared" si="1067"/>
        <v>0</v>
      </c>
      <c r="AG263" s="86">
        <f t="shared" si="1068"/>
        <v>186576.93</v>
      </c>
      <c r="AH263" s="90">
        <f t="shared" si="1069"/>
        <v>5.3387280076940755E-2</v>
      </c>
      <c r="AI263" s="86">
        <f t="shared" si="1070"/>
        <v>795.70509211873059</v>
      </c>
      <c r="AJ263" s="104">
        <f t="shared" si="1071"/>
        <v>0</v>
      </c>
      <c r="AK263" s="104">
        <f t="shared" si="1072"/>
        <v>0</v>
      </c>
      <c r="AL263" s="86">
        <f t="shared" si="1073"/>
        <v>0</v>
      </c>
      <c r="AM263" s="90">
        <f t="shared" si="1074"/>
        <v>0</v>
      </c>
      <c r="AN263" s="91">
        <f t="shared" si="1075"/>
        <v>0</v>
      </c>
      <c r="AO263" s="104">
        <f t="shared" si="1076"/>
        <v>125844.5</v>
      </c>
      <c r="AP263" s="104">
        <f t="shared" si="1077"/>
        <v>22746.69</v>
      </c>
      <c r="AQ263" s="104">
        <f t="shared" si="1078"/>
        <v>0</v>
      </c>
      <c r="AR263" s="104">
        <f t="shared" si="1079"/>
        <v>0</v>
      </c>
      <c r="AS263" s="104">
        <f t="shared" si="1080"/>
        <v>76731.470000000016</v>
      </c>
      <c r="AT263" s="104">
        <f t="shared" si="1081"/>
        <v>0</v>
      </c>
      <c r="AU263" s="104">
        <f t="shared" si="1082"/>
        <v>0</v>
      </c>
      <c r="AV263" s="104">
        <f t="shared" si="1083"/>
        <v>1847.6</v>
      </c>
      <c r="AW263" s="104">
        <f t="shared" si="1084"/>
        <v>0</v>
      </c>
      <c r="AX263" s="104">
        <f t="shared" si="1085"/>
        <v>0</v>
      </c>
      <c r="AY263" s="104">
        <f t="shared" si="1086"/>
        <v>0</v>
      </c>
      <c r="AZ263" s="104">
        <f t="shared" si="1087"/>
        <v>0</v>
      </c>
      <c r="BA263" s="104">
        <f t="shared" si="1088"/>
        <v>0</v>
      </c>
      <c r="BB263" s="104">
        <f t="shared" si="1089"/>
        <v>0</v>
      </c>
      <c r="BC263" s="104">
        <f t="shared" si="1090"/>
        <v>21983.57</v>
      </c>
      <c r="BD263" s="104">
        <f t="shared" si="1091"/>
        <v>987.91</v>
      </c>
      <c r="BE263" s="86">
        <f t="shared" si="1092"/>
        <v>250141.74000000005</v>
      </c>
      <c r="BF263" s="90">
        <f t="shared" si="1093"/>
        <v>7.1575768409917015E-2</v>
      </c>
      <c r="BG263" s="85">
        <f t="shared" si="1094"/>
        <v>1066.7935005117706</v>
      </c>
      <c r="BH263" s="104">
        <f t="shared" si="1095"/>
        <v>11200.16</v>
      </c>
      <c r="BI263" s="104">
        <f t="shared" si="1096"/>
        <v>0</v>
      </c>
      <c r="BJ263" s="104">
        <f t="shared" si="1097"/>
        <v>0</v>
      </c>
      <c r="BK263" s="104">
        <f t="shared" si="1098"/>
        <v>0</v>
      </c>
      <c r="BL263" s="104">
        <f t="shared" si="1099"/>
        <v>0</v>
      </c>
      <c r="BM263" s="104">
        <f t="shared" si="1100"/>
        <v>0</v>
      </c>
      <c r="BN263" s="104">
        <f t="shared" si="1101"/>
        <v>19706.419999999998</v>
      </c>
      <c r="BO263" s="87">
        <f t="shared" si="1102"/>
        <v>30906.579999999998</v>
      </c>
      <c r="BP263" s="90">
        <f t="shared" si="1103"/>
        <v>8.8436348624686637E-3</v>
      </c>
      <c r="BQ263" s="85">
        <f t="shared" si="1104"/>
        <v>131.80902422381436</v>
      </c>
      <c r="BR263" s="104">
        <f t="shared" si="1105"/>
        <v>0</v>
      </c>
      <c r="BS263" s="104">
        <f t="shared" si="1106"/>
        <v>0</v>
      </c>
      <c r="BT263" s="104">
        <f t="shared" si="1107"/>
        <v>0</v>
      </c>
      <c r="BU263" s="104">
        <f t="shared" si="1108"/>
        <v>0</v>
      </c>
      <c r="BV263" s="87">
        <f t="shared" si="1109"/>
        <v>0</v>
      </c>
      <c r="BW263" s="90">
        <f t="shared" si="1110"/>
        <v>0</v>
      </c>
      <c r="BX263" s="85">
        <f t="shared" si="1111"/>
        <v>0</v>
      </c>
      <c r="BY263" s="104">
        <v>674998.47000000009</v>
      </c>
      <c r="BZ263" s="90">
        <v>0.19314463138286442</v>
      </c>
      <c r="CA263" s="85">
        <v>2878.7038126919138</v>
      </c>
      <c r="CB263" s="104">
        <v>167983.6</v>
      </c>
      <c r="CC263" s="90">
        <f t="shared" si="1112"/>
        <v>4.8066968952339313E-2</v>
      </c>
      <c r="CD263" s="85">
        <f t="shared" si="1113"/>
        <v>716.40907540088699</v>
      </c>
      <c r="CE263" s="106">
        <f t="shared" si="1114"/>
        <v>196825.79000000004</v>
      </c>
      <c r="CF263" s="107">
        <f t="shared" si="1115"/>
        <v>5.6319897519458206E-2</v>
      </c>
      <c r="CG263" s="108">
        <f t="shared" si="1116"/>
        <v>839.41397987035145</v>
      </c>
    </row>
    <row r="264" spans="1:85" x14ac:dyDescent="0.2">
      <c r="A264" s="56" t="s">
        <v>497</v>
      </c>
      <c r="B264" s="101" t="s">
        <v>498</v>
      </c>
      <c r="C264" s="102">
        <f t="shared" si="1040"/>
        <v>276.66000000000003</v>
      </c>
      <c r="D264" s="102">
        <f t="shared" si="1041"/>
        <v>3841689.66</v>
      </c>
      <c r="E264" s="103">
        <f t="shared" si="1042"/>
        <v>1890448.1999999997</v>
      </c>
      <c r="F264" s="103">
        <f t="shared" si="1043"/>
        <v>0</v>
      </c>
      <c r="G264" s="103">
        <f t="shared" si="1044"/>
        <v>586.71</v>
      </c>
      <c r="H264" s="103">
        <f t="shared" si="1117"/>
        <v>1891034.9099999997</v>
      </c>
      <c r="I264" s="90">
        <f t="shared" si="1045"/>
        <v>0.49224041433893428</v>
      </c>
      <c r="J264" s="85">
        <f t="shared" si="1046"/>
        <v>6835.2306441119044</v>
      </c>
      <c r="K264" s="103">
        <f t="shared" si="1047"/>
        <v>0</v>
      </c>
      <c r="L264" s="103">
        <f t="shared" si="1048"/>
        <v>0</v>
      </c>
      <c r="M264" s="103">
        <f t="shared" si="1049"/>
        <v>0</v>
      </c>
      <c r="N264" s="103">
        <f t="shared" si="1050"/>
        <v>0</v>
      </c>
      <c r="O264" s="103">
        <f t="shared" si="1051"/>
        <v>0</v>
      </c>
      <c r="P264" s="103">
        <f t="shared" si="1052"/>
        <v>0</v>
      </c>
      <c r="Q264" s="103"/>
      <c r="R264" s="88">
        <f t="shared" si="1053"/>
        <v>0</v>
      </c>
      <c r="S264" s="89">
        <f t="shared" si="1054"/>
        <v>0</v>
      </c>
      <c r="T264" s="104">
        <f t="shared" si="1055"/>
        <v>397197.41</v>
      </c>
      <c r="U264" s="104">
        <f t="shared" si="1056"/>
        <v>11520.14</v>
      </c>
      <c r="V264" s="104">
        <f t="shared" si="1057"/>
        <v>54709</v>
      </c>
      <c r="W264" s="103">
        <f t="shared" si="1058"/>
        <v>0</v>
      </c>
      <c r="X264" s="103">
        <f t="shared" si="1059"/>
        <v>0</v>
      </c>
      <c r="Y264" s="104">
        <f t="shared" si="1060"/>
        <v>0</v>
      </c>
      <c r="Z264" s="105">
        <f t="shared" si="1061"/>
        <v>463426.55</v>
      </c>
      <c r="AA264" s="90">
        <f t="shared" si="1062"/>
        <v>0.12063091790709611</v>
      </c>
      <c r="AB264" s="85">
        <f t="shared" si="1063"/>
        <v>1675.0760861707508</v>
      </c>
      <c r="AC264" s="104">
        <f t="shared" si="1064"/>
        <v>135110.68000000002</v>
      </c>
      <c r="AD264" s="104">
        <f t="shared" si="1065"/>
        <v>45334.649999999994</v>
      </c>
      <c r="AE264" s="104">
        <f t="shared" si="1066"/>
        <v>1858.9299999999998</v>
      </c>
      <c r="AF264" s="104">
        <f t="shared" si="1067"/>
        <v>0</v>
      </c>
      <c r="AG264" s="86">
        <f t="shared" si="1068"/>
        <v>182304.26</v>
      </c>
      <c r="AH264" s="90">
        <f t="shared" si="1069"/>
        <v>4.745418712452687E-2</v>
      </c>
      <c r="AI264" s="86">
        <f t="shared" si="1070"/>
        <v>658.94693848044528</v>
      </c>
      <c r="AJ264" s="104">
        <f t="shared" si="1071"/>
        <v>0</v>
      </c>
      <c r="AK264" s="104">
        <f t="shared" si="1072"/>
        <v>0</v>
      </c>
      <c r="AL264" s="86">
        <f t="shared" si="1073"/>
        <v>0</v>
      </c>
      <c r="AM264" s="90">
        <f t="shared" si="1074"/>
        <v>0</v>
      </c>
      <c r="AN264" s="91">
        <f t="shared" si="1075"/>
        <v>0</v>
      </c>
      <c r="AO264" s="104">
        <f t="shared" si="1076"/>
        <v>71311</v>
      </c>
      <c r="AP264" s="104">
        <f t="shared" si="1077"/>
        <v>32124.890000000003</v>
      </c>
      <c r="AQ264" s="104">
        <f t="shared" si="1078"/>
        <v>0</v>
      </c>
      <c r="AR264" s="104">
        <f t="shared" si="1079"/>
        <v>0</v>
      </c>
      <c r="AS264" s="104">
        <f t="shared" si="1080"/>
        <v>88931</v>
      </c>
      <c r="AT264" s="104">
        <f t="shared" si="1081"/>
        <v>0</v>
      </c>
      <c r="AU264" s="104">
        <f t="shared" si="1082"/>
        <v>0</v>
      </c>
      <c r="AV264" s="104">
        <f t="shared" si="1083"/>
        <v>10000</v>
      </c>
      <c r="AW264" s="104">
        <f t="shared" si="1084"/>
        <v>0</v>
      </c>
      <c r="AX264" s="104">
        <f t="shared" si="1085"/>
        <v>66234.44</v>
      </c>
      <c r="AY264" s="104">
        <f t="shared" si="1086"/>
        <v>0</v>
      </c>
      <c r="AZ264" s="104">
        <f t="shared" si="1087"/>
        <v>0</v>
      </c>
      <c r="BA264" s="104">
        <f t="shared" si="1088"/>
        <v>0</v>
      </c>
      <c r="BB264" s="104">
        <f t="shared" si="1089"/>
        <v>0</v>
      </c>
      <c r="BC264" s="104">
        <f t="shared" si="1090"/>
        <v>0</v>
      </c>
      <c r="BD264" s="104">
        <f t="shared" si="1091"/>
        <v>0</v>
      </c>
      <c r="BE264" s="86">
        <f t="shared" si="1092"/>
        <v>268601.33</v>
      </c>
      <c r="BF264" s="90">
        <f t="shared" si="1093"/>
        <v>6.9917498229151595E-2</v>
      </c>
      <c r="BG264" s="85">
        <f t="shared" si="1094"/>
        <v>970.87157521867994</v>
      </c>
      <c r="BH264" s="104">
        <f t="shared" si="1095"/>
        <v>0</v>
      </c>
      <c r="BI264" s="104">
        <f t="shared" si="1096"/>
        <v>0</v>
      </c>
      <c r="BJ264" s="104">
        <f t="shared" si="1097"/>
        <v>2124.29</v>
      </c>
      <c r="BK264" s="104">
        <f t="shared" si="1098"/>
        <v>0</v>
      </c>
      <c r="BL264" s="104">
        <f t="shared" si="1099"/>
        <v>0</v>
      </c>
      <c r="BM264" s="104">
        <f t="shared" si="1100"/>
        <v>0</v>
      </c>
      <c r="BN264" s="104">
        <f t="shared" si="1101"/>
        <v>8374.07</v>
      </c>
      <c r="BO264" s="87">
        <f t="shared" si="1102"/>
        <v>10498.36</v>
      </c>
      <c r="BP264" s="90">
        <f t="shared" si="1103"/>
        <v>2.7327454659624951E-3</v>
      </c>
      <c r="BQ264" s="85">
        <f t="shared" si="1104"/>
        <v>37.94679389864816</v>
      </c>
      <c r="BR264" s="104">
        <f t="shared" si="1105"/>
        <v>0</v>
      </c>
      <c r="BS264" s="104">
        <f t="shared" si="1106"/>
        <v>0</v>
      </c>
      <c r="BT264" s="104">
        <f t="shared" si="1107"/>
        <v>0</v>
      </c>
      <c r="BU264" s="104">
        <f t="shared" si="1108"/>
        <v>0</v>
      </c>
      <c r="BV264" s="87">
        <f t="shared" si="1109"/>
        <v>0</v>
      </c>
      <c r="BW264" s="90">
        <f t="shared" si="1110"/>
        <v>0</v>
      </c>
      <c r="BX264" s="85">
        <f t="shared" si="1111"/>
        <v>0</v>
      </c>
      <c r="BY264" s="104">
        <v>710117.94000000018</v>
      </c>
      <c r="BZ264" s="90">
        <v>0.18484521209347246</v>
      </c>
      <c r="CA264" s="85">
        <v>2566.7531988722626</v>
      </c>
      <c r="CB264" s="104">
        <v>154376.26999999999</v>
      </c>
      <c r="CC264" s="90">
        <f t="shared" si="1112"/>
        <v>4.0184471850336807E-2</v>
      </c>
      <c r="CD264" s="85">
        <f t="shared" si="1113"/>
        <v>557.99996385455063</v>
      </c>
      <c r="CE264" s="106">
        <f t="shared" si="1114"/>
        <v>161330.03999999998</v>
      </c>
      <c r="CF264" s="107">
        <f t="shared" si="1115"/>
        <v>4.1994552990519275E-2</v>
      </c>
      <c r="CG264" s="108">
        <f t="shared" si="1116"/>
        <v>583.13467794404676</v>
      </c>
    </row>
    <row r="265" spans="1:85" x14ac:dyDescent="0.2">
      <c r="A265" s="56" t="s">
        <v>499</v>
      </c>
      <c r="B265" s="101" t="s">
        <v>500</v>
      </c>
      <c r="C265" s="102">
        <f t="shared" si="1040"/>
        <v>230.61999999999998</v>
      </c>
      <c r="D265" s="102">
        <f t="shared" si="1041"/>
        <v>4044847.57</v>
      </c>
      <c r="E265" s="103">
        <f t="shared" si="1042"/>
        <v>2010431.9800000002</v>
      </c>
      <c r="F265" s="103">
        <f t="shared" si="1043"/>
        <v>0</v>
      </c>
      <c r="G265" s="103">
        <f t="shared" si="1044"/>
        <v>0</v>
      </c>
      <c r="H265" s="103">
        <f t="shared" si="1117"/>
        <v>2010431.9800000002</v>
      </c>
      <c r="I265" s="90">
        <f t="shared" si="1045"/>
        <v>0.4970352887735644</v>
      </c>
      <c r="J265" s="85">
        <f t="shared" si="1046"/>
        <v>8717.5092359725968</v>
      </c>
      <c r="K265" s="103">
        <f t="shared" si="1047"/>
        <v>0</v>
      </c>
      <c r="L265" s="103">
        <f t="shared" si="1048"/>
        <v>0</v>
      </c>
      <c r="M265" s="103">
        <f t="shared" si="1049"/>
        <v>0</v>
      </c>
      <c r="N265" s="103">
        <f t="shared" si="1050"/>
        <v>0</v>
      </c>
      <c r="O265" s="103">
        <f t="shared" si="1051"/>
        <v>0</v>
      </c>
      <c r="P265" s="103">
        <f t="shared" si="1052"/>
        <v>0</v>
      </c>
      <c r="Q265" s="103"/>
      <c r="R265" s="88">
        <f t="shared" si="1053"/>
        <v>0</v>
      </c>
      <c r="S265" s="89">
        <f t="shared" si="1054"/>
        <v>0</v>
      </c>
      <c r="T265" s="104">
        <f t="shared" si="1055"/>
        <v>359239.66000000003</v>
      </c>
      <c r="U265" s="104">
        <f t="shared" si="1056"/>
        <v>17600.22</v>
      </c>
      <c r="V265" s="104">
        <f t="shared" si="1057"/>
        <v>50580</v>
      </c>
      <c r="W265" s="103">
        <f t="shared" si="1058"/>
        <v>0</v>
      </c>
      <c r="X265" s="103">
        <f t="shared" si="1059"/>
        <v>0</v>
      </c>
      <c r="Y265" s="104">
        <f t="shared" si="1060"/>
        <v>0</v>
      </c>
      <c r="Z265" s="105">
        <f t="shared" si="1061"/>
        <v>427419.88</v>
      </c>
      <c r="AA265" s="90">
        <f t="shared" si="1062"/>
        <v>0.10567020699867807</v>
      </c>
      <c r="AB265" s="85">
        <f t="shared" si="1063"/>
        <v>1853.351313849623</v>
      </c>
      <c r="AC265" s="104">
        <f t="shared" si="1064"/>
        <v>63580.93</v>
      </c>
      <c r="AD265" s="104">
        <f t="shared" si="1065"/>
        <v>0</v>
      </c>
      <c r="AE265" s="104">
        <f t="shared" si="1066"/>
        <v>0</v>
      </c>
      <c r="AF265" s="104">
        <f t="shared" si="1067"/>
        <v>0</v>
      </c>
      <c r="AG265" s="86">
        <f t="shared" si="1068"/>
        <v>63580.93</v>
      </c>
      <c r="AH265" s="90">
        <f t="shared" si="1069"/>
        <v>1.5718992842046704E-2</v>
      </c>
      <c r="AI265" s="86">
        <f t="shared" si="1070"/>
        <v>275.69564651808173</v>
      </c>
      <c r="AJ265" s="104">
        <f t="shared" si="1071"/>
        <v>0</v>
      </c>
      <c r="AK265" s="104">
        <f t="shared" si="1072"/>
        <v>0</v>
      </c>
      <c r="AL265" s="86">
        <f t="shared" si="1073"/>
        <v>0</v>
      </c>
      <c r="AM265" s="90">
        <f t="shared" si="1074"/>
        <v>0</v>
      </c>
      <c r="AN265" s="91">
        <f t="shared" si="1075"/>
        <v>0</v>
      </c>
      <c r="AO265" s="104">
        <f t="shared" si="1076"/>
        <v>88370.97</v>
      </c>
      <c r="AP265" s="104">
        <f t="shared" si="1077"/>
        <v>15758.27</v>
      </c>
      <c r="AQ265" s="104">
        <f t="shared" si="1078"/>
        <v>0</v>
      </c>
      <c r="AR265" s="104">
        <f t="shared" si="1079"/>
        <v>0</v>
      </c>
      <c r="AS265" s="104">
        <f t="shared" si="1080"/>
        <v>68613.63</v>
      </c>
      <c r="AT265" s="104">
        <f t="shared" si="1081"/>
        <v>0</v>
      </c>
      <c r="AU265" s="104">
        <f t="shared" si="1082"/>
        <v>0</v>
      </c>
      <c r="AV265" s="104">
        <f t="shared" si="1083"/>
        <v>5455</v>
      </c>
      <c r="AW265" s="104">
        <f t="shared" si="1084"/>
        <v>0</v>
      </c>
      <c r="AX265" s="104">
        <f t="shared" si="1085"/>
        <v>0</v>
      </c>
      <c r="AY265" s="104">
        <f t="shared" si="1086"/>
        <v>0</v>
      </c>
      <c r="AZ265" s="104">
        <f t="shared" si="1087"/>
        <v>0</v>
      </c>
      <c r="BA265" s="104">
        <f t="shared" si="1088"/>
        <v>0</v>
      </c>
      <c r="BB265" s="104">
        <f t="shared" si="1089"/>
        <v>0</v>
      </c>
      <c r="BC265" s="104">
        <f t="shared" si="1090"/>
        <v>18257</v>
      </c>
      <c r="BD265" s="104">
        <f t="shared" si="1091"/>
        <v>0</v>
      </c>
      <c r="BE265" s="86">
        <f t="shared" si="1092"/>
        <v>196454.87</v>
      </c>
      <c r="BF265" s="90">
        <f t="shared" si="1093"/>
        <v>4.856916524050868E-2</v>
      </c>
      <c r="BG265" s="85">
        <f t="shared" si="1094"/>
        <v>851.8553030960021</v>
      </c>
      <c r="BH265" s="104">
        <f t="shared" si="1095"/>
        <v>0</v>
      </c>
      <c r="BI265" s="104">
        <f t="shared" si="1096"/>
        <v>0</v>
      </c>
      <c r="BJ265" s="104">
        <f t="shared" si="1097"/>
        <v>0</v>
      </c>
      <c r="BK265" s="104">
        <f t="shared" si="1098"/>
        <v>0</v>
      </c>
      <c r="BL265" s="104">
        <f t="shared" si="1099"/>
        <v>0</v>
      </c>
      <c r="BM265" s="104">
        <f t="shared" si="1100"/>
        <v>0</v>
      </c>
      <c r="BN265" s="104">
        <f t="shared" si="1101"/>
        <v>492.66000000000008</v>
      </c>
      <c r="BO265" s="87">
        <f t="shared" si="1102"/>
        <v>492.66000000000008</v>
      </c>
      <c r="BP265" s="90">
        <f t="shared" si="1103"/>
        <v>1.2179939824036437E-4</v>
      </c>
      <c r="BQ265" s="85">
        <f t="shared" si="1104"/>
        <v>2.1362414361286972</v>
      </c>
      <c r="BR265" s="104">
        <f t="shared" si="1105"/>
        <v>0</v>
      </c>
      <c r="BS265" s="104">
        <f t="shared" si="1106"/>
        <v>0</v>
      </c>
      <c r="BT265" s="104">
        <f t="shared" si="1107"/>
        <v>0</v>
      </c>
      <c r="BU265" s="104">
        <f t="shared" si="1108"/>
        <v>0</v>
      </c>
      <c r="BV265" s="87">
        <f t="shared" si="1109"/>
        <v>0</v>
      </c>
      <c r="BW265" s="90">
        <f t="shared" si="1110"/>
        <v>0</v>
      </c>
      <c r="BX265" s="85">
        <f t="shared" si="1111"/>
        <v>0</v>
      </c>
      <c r="BY265" s="104">
        <v>1034535.65</v>
      </c>
      <c r="BZ265" s="90">
        <v>0.25576628836967524</v>
      </c>
      <c r="CA265" s="85">
        <v>4485.8886913537426</v>
      </c>
      <c r="CB265" s="104">
        <v>172950.64</v>
      </c>
      <c r="CC265" s="90">
        <f t="shared" si="1112"/>
        <v>4.2758258996642491E-2</v>
      </c>
      <c r="CD265" s="85">
        <f t="shared" si="1113"/>
        <v>749.93773306738376</v>
      </c>
      <c r="CE265" s="106">
        <f t="shared" si="1114"/>
        <v>138980.96</v>
      </c>
      <c r="CF265" s="107">
        <f t="shared" si="1115"/>
        <v>3.435999938064415E-2</v>
      </c>
      <c r="CG265" s="108">
        <f t="shared" si="1116"/>
        <v>602.64053421212384</v>
      </c>
    </row>
    <row r="266" spans="1:85" x14ac:dyDescent="0.2">
      <c r="A266" s="56" t="s">
        <v>501</v>
      </c>
      <c r="B266" s="101" t="s">
        <v>502</v>
      </c>
      <c r="C266" s="102">
        <f t="shared" si="1040"/>
        <v>253.82</v>
      </c>
      <c r="D266" s="102">
        <f t="shared" si="1041"/>
        <v>3965379.45</v>
      </c>
      <c r="E266" s="103">
        <f t="shared" si="1042"/>
        <v>1852559.9599999995</v>
      </c>
      <c r="F266" s="103">
        <f t="shared" si="1043"/>
        <v>0</v>
      </c>
      <c r="G266" s="103">
        <f t="shared" si="1044"/>
        <v>0</v>
      </c>
      <c r="H266" s="103">
        <f t="shared" si="1117"/>
        <v>1852559.9599999995</v>
      </c>
      <c r="I266" s="90">
        <f t="shared" si="1045"/>
        <v>0.46718352766971633</v>
      </c>
      <c r="J266" s="85">
        <f t="shared" si="1046"/>
        <v>7298.7154676542414</v>
      </c>
      <c r="K266" s="103">
        <f t="shared" si="1047"/>
        <v>0</v>
      </c>
      <c r="L266" s="103">
        <f t="shared" si="1048"/>
        <v>0</v>
      </c>
      <c r="M266" s="103">
        <f t="shared" si="1049"/>
        <v>0</v>
      </c>
      <c r="N266" s="103">
        <f t="shared" si="1050"/>
        <v>0</v>
      </c>
      <c r="O266" s="103">
        <f t="shared" si="1051"/>
        <v>0</v>
      </c>
      <c r="P266" s="103">
        <f t="shared" si="1052"/>
        <v>0</v>
      </c>
      <c r="Q266" s="103"/>
      <c r="R266" s="88">
        <f t="shared" si="1053"/>
        <v>0</v>
      </c>
      <c r="S266" s="89">
        <f t="shared" si="1054"/>
        <v>0</v>
      </c>
      <c r="T266" s="104">
        <f t="shared" si="1055"/>
        <v>245686.92</v>
      </c>
      <c r="U266" s="104">
        <f t="shared" si="1056"/>
        <v>7265.93</v>
      </c>
      <c r="V266" s="104">
        <f t="shared" si="1057"/>
        <v>71975.569999999992</v>
      </c>
      <c r="W266" s="103">
        <f t="shared" si="1058"/>
        <v>0</v>
      </c>
      <c r="X266" s="103">
        <f t="shared" si="1059"/>
        <v>0</v>
      </c>
      <c r="Y266" s="104">
        <f t="shared" si="1060"/>
        <v>0</v>
      </c>
      <c r="Z266" s="105">
        <f t="shared" si="1061"/>
        <v>324928.42</v>
      </c>
      <c r="AA266" s="90">
        <f t="shared" si="1062"/>
        <v>8.1941318377488429E-2</v>
      </c>
      <c r="AB266" s="85">
        <f t="shared" si="1063"/>
        <v>1280.152943030494</v>
      </c>
      <c r="AC266" s="104">
        <f t="shared" si="1064"/>
        <v>146599.00999999998</v>
      </c>
      <c r="AD266" s="104">
        <f t="shared" si="1065"/>
        <v>30926.929999999997</v>
      </c>
      <c r="AE266" s="104">
        <f t="shared" si="1066"/>
        <v>788.36</v>
      </c>
      <c r="AF266" s="104">
        <f t="shared" si="1067"/>
        <v>0</v>
      </c>
      <c r="AG266" s="86">
        <f t="shared" si="1068"/>
        <v>178314.29999999996</v>
      </c>
      <c r="AH266" s="90">
        <f t="shared" si="1069"/>
        <v>4.4967777295562457E-2</v>
      </c>
      <c r="AI266" s="86">
        <f t="shared" si="1070"/>
        <v>702.52265384918428</v>
      </c>
      <c r="AJ266" s="104">
        <f t="shared" si="1071"/>
        <v>0</v>
      </c>
      <c r="AK266" s="104">
        <f t="shared" si="1072"/>
        <v>0</v>
      </c>
      <c r="AL266" s="86">
        <f t="shared" si="1073"/>
        <v>0</v>
      </c>
      <c r="AM266" s="90">
        <f t="shared" si="1074"/>
        <v>0</v>
      </c>
      <c r="AN266" s="91">
        <f t="shared" si="1075"/>
        <v>0</v>
      </c>
      <c r="AO266" s="104">
        <f t="shared" si="1076"/>
        <v>105453.59000000001</v>
      </c>
      <c r="AP266" s="104">
        <f t="shared" si="1077"/>
        <v>116407.94</v>
      </c>
      <c r="AQ266" s="104">
        <f t="shared" si="1078"/>
        <v>0</v>
      </c>
      <c r="AR266" s="104">
        <f t="shared" si="1079"/>
        <v>0</v>
      </c>
      <c r="AS266" s="104">
        <f t="shared" si="1080"/>
        <v>65258.92</v>
      </c>
      <c r="AT266" s="104">
        <f t="shared" si="1081"/>
        <v>0</v>
      </c>
      <c r="AU266" s="104">
        <f t="shared" si="1082"/>
        <v>0</v>
      </c>
      <c r="AV266" s="104">
        <f t="shared" si="1083"/>
        <v>18661.79</v>
      </c>
      <c r="AW266" s="104">
        <f t="shared" si="1084"/>
        <v>0</v>
      </c>
      <c r="AX266" s="104">
        <f t="shared" si="1085"/>
        <v>0</v>
      </c>
      <c r="AY266" s="104">
        <f t="shared" si="1086"/>
        <v>0</v>
      </c>
      <c r="AZ266" s="104">
        <f t="shared" si="1087"/>
        <v>0</v>
      </c>
      <c r="BA266" s="104">
        <f t="shared" si="1088"/>
        <v>0</v>
      </c>
      <c r="BB266" s="104">
        <f t="shared" si="1089"/>
        <v>0</v>
      </c>
      <c r="BC266" s="104">
        <f t="shared" si="1090"/>
        <v>0</v>
      </c>
      <c r="BD266" s="104">
        <f t="shared" si="1091"/>
        <v>0</v>
      </c>
      <c r="BE266" s="86">
        <f t="shared" si="1092"/>
        <v>305782.24</v>
      </c>
      <c r="BF266" s="90">
        <f t="shared" si="1093"/>
        <v>7.7112983475011443E-2</v>
      </c>
      <c r="BG266" s="85">
        <f t="shared" si="1094"/>
        <v>1204.7208257820503</v>
      </c>
      <c r="BH266" s="104">
        <f t="shared" si="1095"/>
        <v>7650</v>
      </c>
      <c r="BI266" s="104">
        <f t="shared" si="1096"/>
        <v>0</v>
      </c>
      <c r="BJ266" s="104">
        <f t="shared" si="1097"/>
        <v>0</v>
      </c>
      <c r="BK266" s="104">
        <f t="shared" si="1098"/>
        <v>0</v>
      </c>
      <c r="BL266" s="104">
        <f t="shared" si="1099"/>
        <v>0</v>
      </c>
      <c r="BM266" s="104">
        <f t="shared" si="1100"/>
        <v>0</v>
      </c>
      <c r="BN266" s="104">
        <f t="shared" si="1101"/>
        <v>308.88</v>
      </c>
      <c r="BO266" s="87">
        <f t="shared" si="1102"/>
        <v>7958.88</v>
      </c>
      <c r="BP266" s="90">
        <f t="shared" si="1103"/>
        <v>2.0070916542425719E-3</v>
      </c>
      <c r="BQ266" s="85">
        <f t="shared" si="1104"/>
        <v>31.356394295169807</v>
      </c>
      <c r="BR266" s="104">
        <f t="shared" si="1105"/>
        <v>0</v>
      </c>
      <c r="BS266" s="104">
        <f t="shared" si="1106"/>
        <v>0</v>
      </c>
      <c r="BT266" s="104">
        <f t="shared" si="1107"/>
        <v>0</v>
      </c>
      <c r="BU266" s="104">
        <f t="shared" si="1108"/>
        <v>30948.42</v>
      </c>
      <c r="BV266" s="87">
        <f t="shared" si="1109"/>
        <v>30948.42</v>
      </c>
      <c r="BW266" s="90">
        <f t="shared" si="1110"/>
        <v>7.8046553653270175E-3</v>
      </c>
      <c r="BX266" s="85">
        <f t="shared" si="1111"/>
        <v>121.93058072649909</v>
      </c>
      <c r="BY266" s="104">
        <v>808572.80999999994</v>
      </c>
      <c r="BZ266" s="90">
        <v>0.20390805475122939</v>
      </c>
      <c r="CA266" s="85">
        <v>3185.6150421558582</v>
      </c>
      <c r="CB266" s="104">
        <v>162674.97</v>
      </c>
      <c r="CC266" s="90">
        <f t="shared" si="1112"/>
        <v>4.1023809209481829E-2</v>
      </c>
      <c r="CD266" s="85">
        <f t="shared" si="1113"/>
        <v>640.90682373335437</v>
      </c>
      <c r="CE266" s="106">
        <f t="shared" si="1114"/>
        <v>293639.45</v>
      </c>
      <c r="CF266" s="107">
        <f t="shared" si="1115"/>
        <v>7.4050782201940349E-2</v>
      </c>
      <c r="CG266" s="108">
        <f t="shared" si="1116"/>
        <v>1156.8806634622963</v>
      </c>
    </row>
    <row r="267" spans="1:85" x14ac:dyDescent="0.2">
      <c r="A267" s="56" t="s">
        <v>503</v>
      </c>
      <c r="B267" s="101" t="s">
        <v>504</v>
      </c>
      <c r="C267" s="102">
        <f t="shared" si="1040"/>
        <v>215.86999999999998</v>
      </c>
      <c r="D267" s="102">
        <f t="shared" si="1041"/>
        <v>3174936.21</v>
      </c>
      <c r="E267" s="103">
        <f t="shared" si="1042"/>
        <v>1387697.4699999997</v>
      </c>
      <c r="F267" s="103">
        <f t="shared" si="1043"/>
        <v>203877.31999999998</v>
      </c>
      <c r="G267" s="103">
        <f t="shared" si="1044"/>
        <v>0</v>
      </c>
      <c r="H267" s="103">
        <f t="shared" si="1117"/>
        <v>1591574.7899999998</v>
      </c>
      <c r="I267" s="90">
        <f t="shared" si="1045"/>
        <v>0.50129347008203351</v>
      </c>
      <c r="J267" s="85">
        <f t="shared" si="1046"/>
        <v>7372.8391624588876</v>
      </c>
      <c r="K267" s="103">
        <f t="shared" si="1047"/>
        <v>0</v>
      </c>
      <c r="L267" s="103">
        <f t="shared" si="1048"/>
        <v>0</v>
      </c>
      <c r="M267" s="103">
        <f t="shared" si="1049"/>
        <v>0</v>
      </c>
      <c r="N267" s="103">
        <f t="shared" si="1050"/>
        <v>0</v>
      </c>
      <c r="O267" s="103">
        <f t="shared" si="1051"/>
        <v>0</v>
      </c>
      <c r="P267" s="103">
        <f t="shared" si="1052"/>
        <v>0</v>
      </c>
      <c r="Q267" s="103"/>
      <c r="R267" s="88">
        <f t="shared" si="1053"/>
        <v>0</v>
      </c>
      <c r="S267" s="89">
        <f t="shared" si="1054"/>
        <v>0</v>
      </c>
      <c r="T267" s="104">
        <f t="shared" si="1055"/>
        <v>194010.89</v>
      </c>
      <c r="U267" s="104">
        <f t="shared" si="1056"/>
        <v>0</v>
      </c>
      <c r="V267" s="104">
        <f t="shared" si="1057"/>
        <v>45221.84</v>
      </c>
      <c r="W267" s="103">
        <f t="shared" si="1058"/>
        <v>0</v>
      </c>
      <c r="X267" s="103">
        <f t="shared" si="1059"/>
        <v>0</v>
      </c>
      <c r="Y267" s="104">
        <f t="shared" si="1060"/>
        <v>0</v>
      </c>
      <c r="Z267" s="105">
        <f t="shared" si="1061"/>
        <v>239232.73</v>
      </c>
      <c r="AA267" s="90">
        <f t="shared" si="1062"/>
        <v>7.5350405229086481E-2</v>
      </c>
      <c r="AB267" s="85">
        <f t="shared" si="1063"/>
        <v>1108.2259230092186</v>
      </c>
      <c r="AC267" s="104">
        <f t="shared" si="1064"/>
        <v>12346.73</v>
      </c>
      <c r="AD267" s="104">
        <f t="shared" si="1065"/>
        <v>0</v>
      </c>
      <c r="AE267" s="104">
        <f t="shared" si="1066"/>
        <v>0</v>
      </c>
      <c r="AF267" s="104">
        <f t="shared" si="1067"/>
        <v>0</v>
      </c>
      <c r="AG267" s="86">
        <f t="shared" si="1068"/>
        <v>12346.73</v>
      </c>
      <c r="AH267" s="90">
        <f t="shared" si="1069"/>
        <v>3.888811989706086E-3</v>
      </c>
      <c r="AI267" s="86">
        <f t="shared" si="1070"/>
        <v>57.195210080140832</v>
      </c>
      <c r="AJ267" s="104">
        <f t="shared" si="1071"/>
        <v>0</v>
      </c>
      <c r="AK267" s="104">
        <f t="shared" si="1072"/>
        <v>0</v>
      </c>
      <c r="AL267" s="86">
        <f t="shared" si="1073"/>
        <v>0</v>
      </c>
      <c r="AM267" s="90">
        <f t="shared" si="1074"/>
        <v>0</v>
      </c>
      <c r="AN267" s="91">
        <f t="shared" si="1075"/>
        <v>0</v>
      </c>
      <c r="AO267" s="104">
        <f t="shared" si="1076"/>
        <v>130245.47</v>
      </c>
      <c r="AP267" s="104">
        <f t="shared" si="1077"/>
        <v>26228.9</v>
      </c>
      <c r="AQ267" s="104">
        <f t="shared" si="1078"/>
        <v>0</v>
      </c>
      <c r="AR267" s="104">
        <f t="shared" si="1079"/>
        <v>0</v>
      </c>
      <c r="AS267" s="104">
        <f t="shared" si="1080"/>
        <v>81660.53</v>
      </c>
      <c r="AT267" s="104">
        <f t="shared" si="1081"/>
        <v>0</v>
      </c>
      <c r="AU267" s="104">
        <f t="shared" si="1082"/>
        <v>0</v>
      </c>
      <c r="AV267" s="104">
        <f t="shared" si="1083"/>
        <v>60641.100000000006</v>
      </c>
      <c r="AW267" s="104">
        <f t="shared" si="1084"/>
        <v>0</v>
      </c>
      <c r="AX267" s="104">
        <f t="shared" si="1085"/>
        <v>0</v>
      </c>
      <c r="AY267" s="104">
        <f t="shared" si="1086"/>
        <v>0</v>
      </c>
      <c r="AZ267" s="104">
        <f t="shared" si="1087"/>
        <v>0</v>
      </c>
      <c r="BA267" s="104">
        <f t="shared" si="1088"/>
        <v>0</v>
      </c>
      <c r="BB267" s="104">
        <f t="shared" si="1089"/>
        <v>0</v>
      </c>
      <c r="BC267" s="104">
        <f t="shared" si="1090"/>
        <v>0</v>
      </c>
      <c r="BD267" s="104">
        <f t="shared" si="1091"/>
        <v>200</v>
      </c>
      <c r="BE267" s="86">
        <f t="shared" si="1092"/>
        <v>298976</v>
      </c>
      <c r="BF267" s="90">
        <f t="shared" si="1093"/>
        <v>9.4167561243695033E-2</v>
      </c>
      <c r="BG267" s="85">
        <f t="shared" si="1094"/>
        <v>1384.981701950248</v>
      </c>
      <c r="BH267" s="104">
        <f t="shared" si="1095"/>
        <v>0</v>
      </c>
      <c r="BI267" s="104">
        <f t="shared" si="1096"/>
        <v>0</v>
      </c>
      <c r="BJ267" s="104">
        <f t="shared" si="1097"/>
        <v>0</v>
      </c>
      <c r="BK267" s="104">
        <f t="shared" si="1098"/>
        <v>0</v>
      </c>
      <c r="BL267" s="104">
        <f t="shared" si="1099"/>
        <v>0</v>
      </c>
      <c r="BM267" s="104">
        <f t="shared" si="1100"/>
        <v>0</v>
      </c>
      <c r="BN267" s="104">
        <f t="shared" si="1101"/>
        <v>13877.990000000002</v>
      </c>
      <c r="BO267" s="87">
        <f t="shared" si="1102"/>
        <v>13877.990000000002</v>
      </c>
      <c r="BP267" s="90">
        <f t="shared" si="1103"/>
        <v>4.371108293857659E-3</v>
      </c>
      <c r="BQ267" s="85">
        <f t="shared" si="1104"/>
        <v>64.288645944318361</v>
      </c>
      <c r="BR267" s="104">
        <f t="shared" si="1105"/>
        <v>0</v>
      </c>
      <c r="BS267" s="104">
        <f t="shared" si="1106"/>
        <v>0</v>
      </c>
      <c r="BT267" s="104">
        <f t="shared" si="1107"/>
        <v>0</v>
      </c>
      <c r="BU267" s="104">
        <f t="shared" si="1108"/>
        <v>0</v>
      </c>
      <c r="BV267" s="87">
        <f t="shared" si="1109"/>
        <v>0</v>
      </c>
      <c r="BW267" s="90">
        <f t="shared" si="1110"/>
        <v>0</v>
      </c>
      <c r="BX267" s="85">
        <f t="shared" si="1111"/>
        <v>0</v>
      </c>
      <c r="BY267" s="104">
        <v>658463.09000000008</v>
      </c>
      <c r="BZ267" s="90">
        <v>0.20739411643171252</v>
      </c>
      <c r="CA267" s="85">
        <v>3050.2760457682871</v>
      </c>
      <c r="CB267" s="104">
        <v>157463.21</v>
      </c>
      <c r="CC267" s="90">
        <f t="shared" si="1112"/>
        <v>4.959570825519042E-2</v>
      </c>
      <c r="CD267" s="85">
        <f t="shared" si="1113"/>
        <v>729.43535461157182</v>
      </c>
      <c r="CE267" s="106">
        <f t="shared" si="1114"/>
        <v>203001.67</v>
      </c>
      <c r="CF267" s="107">
        <f t="shared" si="1115"/>
        <v>6.3938818474718273E-2</v>
      </c>
      <c r="CG267" s="126">
        <f t="shared" si="1116"/>
        <v>940.38852086904171</v>
      </c>
    </row>
    <row r="268" spans="1:85" x14ac:dyDescent="0.2">
      <c r="A268" s="56" t="s">
        <v>505</v>
      </c>
      <c r="B268" s="101" t="s">
        <v>506</v>
      </c>
      <c r="C268" s="102">
        <f t="shared" si="1040"/>
        <v>227.75</v>
      </c>
      <c r="D268" s="102">
        <f t="shared" si="1041"/>
        <v>3534270.01</v>
      </c>
      <c r="E268" s="103">
        <f t="shared" si="1042"/>
        <v>1647470.4300000004</v>
      </c>
      <c r="F268" s="103">
        <f t="shared" si="1043"/>
        <v>0</v>
      </c>
      <c r="G268" s="103">
        <f t="shared" si="1044"/>
        <v>0</v>
      </c>
      <c r="H268" s="103">
        <f t="shared" si="1117"/>
        <v>1647470.4300000004</v>
      </c>
      <c r="I268" s="90">
        <f t="shared" si="1045"/>
        <v>0.46614164320739049</v>
      </c>
      <c r="J268" s="85">
        <f t="shared" si="1046"/>
        <v>7233.6791657519225</v>
      </c>
      <c r="K268" s="103">
        <f t="shared" si="1047"/>
        <v>0</v>
      </c>
      <c r="L268" s="103">
        <f t="shared" si="1048"/>
        <v>0</v>
      </c>
      <c r="M268" s="103">
        <f t="shared" si="1049"/>
        <v>0</v>
      </c>
      <c r="N268" s="103">
        <f t="shared" si="1050"/>
        <v>0</v>
      </c>
      <c r="O268" s="103">
        <f t="shared" si="1051"/>
        <v>0</v>
      </c>
      <c r="P268" s="103">
        <f t="shared" si="1052"/>
        <v>0</v>
      </c>
      <c r="Q268" s="103"/>
      <c r="R268" s="88">
        <f t="shared" si="1053"/>
        <v>0</v>
      </c>
      <c r="S268" s="89">
        <f t="shared" si="1054"/>
        <v>0</v>
      </c>
      <c r="T268" s="104">
        <f t="shared" si="1055"/>
        <v>207452.78000000003</v>
      </c>
      <c r="U268" s="104">
        <f t="shared" si="1056"/>
        <v>5142.04</v>
      </c>
      <c r="V268" s="104">
        <f t="shared" si="1057"/>
        <v>40151.85</v>
      </c>
      <c r="W268" s="103">
        <f t="shared" si="1058"/>
        <v>0</v>
      </c>
      <c r="X268" s="103">
        <f t="shared" si="1059"/>
        <v>0</v>
      </c>
      <c r="Y268" s="104">
        <f t="shared" si="1060"/>
        <v>0</v>
      </c>
      <c r="Z268" s="105">
        <f t="shared" si="1061"/>
        <v>252746.67000000004</v>
      </c>
      <c r="AA268" s="90">
        <f t="shared" si="1062"/>
        <v>7.151311848977833E-2</v>
      </c>
      <c r="AB268" s="85">
        <f t="shared" si="1063"/>
        <v>1109.7548627881451</v>
      </c>
      <c r="AC268" s="104">
        <f t="shared" si="1064"/>
        <v>168375.21999999997</v>
      </c>
      <c r="AD268" s="104">
        <f t="shared" si="1065"/>
        <v>15964.749999999998</v>
      </c>
      <c r="AE268" s="104">
        <f t="shared" si="1066"/>
        <v>0</v>
      </c>
      <c r="AF268" s="104">
        <f t="shared" si="1067"/>
        <v>0</v>
      </c>
      <c r="AG268" s="86">
        <f t="shared" si="1068"/>
        <v>184339.96999999997</v>
      </c>
      <c r="AH268" s="90">
        <f t="shared" si="1069"/>
        <v>5.2157862720850802E-2</v>
      </c>
      <c r="AI268" s="86">
        <f t="shared" si="1070"/>
        <v>809.39613611416019</v>
      </c>
      <c r="AJ268" s="104">
        <f t="shared" si="1071"/>
        <v>0</v>
      </c>
      <c r="AK268" s="104">
        <f t="shared" si="1072"/>
        <v>0</v>
      </c>
      <c r="AL268" s="86">
        <f t="shared" si="1073"/>
        <v>0</v>
      </c>
      <c r="AM268" s="90">
        <f t="shared" si="1074"/>
        <v>0</v>
      </c>
      <c r="AN268" s="91">
        <f t="shared" si="1075"/>
        <v>0</v>
      </c>
      <c r="AO268" s="104">
        <f t="shared" si="1076"/>
        <v>41946.229999999996</v>
      </c>
      <c r="AP268" s="104">
        <f t="shared" si="1077"/>
        <v>27923.93</v>
      </c>
      <c r="AQ268" s="104">
        <f t="shared" si="1078"/>
        <v>0</v>
      </c>
      <c r="AR268" s="104">
        <f t="shared" si="1079"/>
        <v>0</v>
      </c>
      <c r="AS268" s="104">
        <f t="shared" si="1080"/>
        <v>67435.540000000008</v>
      </c>
      <c r="AT268" s="104">
        <f t="shared" si="1081"/>
        <v>0</v>
      </c>
      <c r="AU268" s="104">
        <f t="shared" si="1082"/>
        <v>0</v>
      </c>
      <c r="AV268" s="104">
        <f t="shared" si="1083"/>
        <v>75959.179999999993</v>
      </c>
      <c r="AW268" s="104">
        <f t="shared" si="1084"/>
        <v>0</v>
      </c>
      <c r="AX268" s="104">
        <f t="shared" si="1085"/>
        <v>0</v>
      </c>
      <c r="AY268" s="104">
        <f t="shared" si="1086"/>
        <v>0</v>
      </c>
      <c r="AZ268" s="104">
        <f t="shared" si="1087"/>
        <v>0</v>
      </c>
      <c r="BA268" s="104">
        <f t="shared" si="1088"/>
        <v>27090.430000000004</v>
      </c>
      <c r="BB268" s="104">
        <f t="shared" si="1089"/>
        <v>0</v>
      </c>
      <c r="BC268" s="104">
        <f t="shared" si="1090"/>
        <v>0</v>
      </c>
      <c r="BD268" s="104">
        <f t="shared" si="1091"/>
        <v>0</v>
      </c>
      <c r="BE268" s="86">
        <f t="shared" si="1092"/>
        <v>240355.31</v>
      </c>
      <c r="BF268" s="90">
        <f t="shared" si="1093"/>
        <v>6.8007059256912861E-2</v>
      </c>
      <c r="BG268" s="85">
        <f t="shared" si="1094"/>
        <v>1055.3471350164655</v>
      </c>
      <c r="BH268" s="104">
        <f t="shared" si="1095"/>
        <v>0</v>
      </c>
      <c r="BI268" s="104">
        <f t="shared" si="1096"/>
        <v>0</v>
      </c>
      <c r="BJ268" s="104">
        <f t="shared" si="1097"/>
        <v>1997.52</v>
      </c>
      <c r="BK268" s="104">
        <f t="shared" si="1098"/>
        <v>0</v>
      </c>
      <c r="BL268" s="104">
        <f t="shared" si="1099"/>
        <v>0</v>
      </c>
      <c r="BM268" s="104">
        <f t="shared" si="1100"/>
        <v>0</v>
      </c>
      <c r="BN268" s="104">
        <f t="shared" si="1101"/>
        <v>0</v>
      </c>
      <c r="BO268" s="87">
        <f t="shared" si="1102"/>
        <v>1997.52</v>
      </c>
      <c r="BP268" s="90">
        <f t="shared" si="1103"/>
        <v>5.6518601984232664E-4</v>
      </c>
      <c r="BQ268" s="85">
        <f t="shared" si="1104"/>
        <v>8.770669593852908</v>
      </c>
      <c r="BR268" s="104">
        <f t="shared" si="1105"/>
        <v>0</v>
      </c>
      <c r="BS268" s="104">
        <f t="shared" si="1106"/>
        <v>0</v>
      </c>
      <c r="BT268" s="104">
        <f t="shared" si="1107"/>
        <v>0</v>
      </c>
      <c r="BU268" s="104">
        <f t="shared" si="1108"/>
        <v>0</v>
      </c>
      <c r="BV268" s="87">
        <f t="shared" si="1109"/>
        <v>0</v>
      </c>
      <c r="BW268" s="90">
        <f t="shared" si="1110"/>
        <v>0</v>
      </c>
      <c r="BX268" s="85">
        <f t="shared" si="1111"/>
        <v>0</v>
      </c>
      <c r="BY268" s="104">
        <v>913360.78999999969</v>
      </c>
      <c r="BZ268" s="90">
        <v>0.25842982777651435</v>
      </c>
      <c r="CA268" s="85">
        <v>4010.3657080131711</v>
      </c>
      <c r="CB268" s="104">
        <v>201166.99</v>
      </c>
      <c r="CC268" s="90">
        <f t="shared" si="1112"/>
        <v>5.6918964717129802E-2</v>
      </c>
      <c r="CD268" s="85">
        <f t="shared" si="1113"/>
        <v>883.27986827661903</v>
      </c>
      <c r="CE268" s="106">
        <f t="shared" si="1114"/>
        <v>92832.329999999987</v>
      </c>
      <c r="CF268" s="107">
        <f t="shared" si="1115"/>
        <v>2.6266337811581067E-2</v>
      </c>
      <c r="CG268" s="108">
        <f t="shared" si="1116"/>
        <v>407.60627881448954</v>
      </c>
    </row>
    <row r="269" spans="1:85" x14ac:dyDescent="0.2">
      <c r="A269" s="56" t="s">
        <v>507</v>
      </c>
      <c r="B269" s="101" t="s">
        <v>508</v>
      </c>
      <c r="C269" s="102">
        <f t="shared" si="1040"/>
        <v>240.54</v>
      </c>
      <c r="D269" s="102">
        <f t="shared" si="1041"/>
        <v>3993843.13</v>
      </c>
      <c r="E269" s="103">
        <f t="shared" si="1042"/>
        <v>1760359.8299999998</v>
      </c>
      <c r="F269" s="103">
        <f t="shared" si="1043"/>
        <v>0</v>
      </c>
      <c r="G269" s="103">
        <f t="shared" si="1044"/>
        <v>0</v>
      </c>
      <c r="H269" s="103">
        <f t="shared" si="1117"/>
        <v>1760359.8299999998</v>
      </c>
      <c r="I269" s="90">
        <f t="shared" si="1045"/>
        <v>0.44076839592846001</v>
      </c>
      <c r="J269" s="85">
        <f t="shared" si="1046"/>
        <v>7318.3663008231479</v>
      </c>
      <c r="K269" s="103">
        <f t="shared" si="1047"/>
        <v>0</v>
      </c>
      <c r="L269" s="103">
        <f t="shared" si="1048"/>
        <v>0</v>
      </c>
      <c r="M269" s="103">
        <f t="shared" si="1049"/>
        <v>0</v>
      </c>
      <c r="N269" s="103">
        <f t="shared" si="1050"/>
        <v>0</v>
      </c>
      <c r="O269" s="103">
        <f t="shared" si="1051"/>
        <v>0</v>
      </c>
      <c r="P269" s="103">
        <f t="shared" si="1052"/>
        <v>0</v>
      </c>
      <c r="Q269" s="103"/>
      <c r="R269" s="88">
        <f t="shared" si="1053"/>
        <v>0</v>
      </c>
      <c r="S269" s="89">
        <f t="shared" si="1054"/>
        <v>0</v>
      </c>
      <c r="T269" s="104">
        <f t="shared" si="1055"/>
        <v>282488.53000000003</v>
      </c>
      <c r="U269" s="104">
        <f t="shared" si="1056"/>
        <v>29742.68</v>
      </c>
      <c r="V269" s="103">
        <f t="shared" si="1057"/>
        <v>0</v>
      </c>
      <c r="W269" s="103">
        <f t="shared" si="1058"/>
        <v>0</v>
      </c>
      <c r="X269" s="103">
        <f t="shared" si="1059"/>
        <v>0</v>
      </c>
      <c r="Y269" s="103">
        <f t="shared" si="1060"/>
        <v>0</v>
      </c>
      <c r="Z269" s="105">
        <f t="shared" si="1061"/>
        <v>312231.21000000002</v>
      </c>
      <c r="AA269" s="90">
        <f t="shared" si="1062"/>
        <v>7.8178135654516812E-2</v>
      </c>
      <c r="AB269" s="85">
        <f t="shared" si="1063"/>
        <v>1298.0427787478175</v>
      </c>
      <c r="AC269" s="104">
        <f t="shared" si="1064"/>
        <v>70692.39</v>
      </c>
      <c r="AD269" s="104">
        <f t="shared" si="1065"/>
        <v>5896.5700000000006</v>
      </c>
      <c r="AE269" s="104">
        <f t="shared" si="1066"/>
        <v>0</v>
      </c>
      <c r="AF269" s="104">
        <f t="shared" si="1067"/>
        <v>0</v>
      </c>
      <c r="AG269" s="86">
        <f t="shared" si="1068"/>
        <v>76588.960000000006</v>
      </c>
      <c r="AH269" s="90">
        <f t="shared" si="1069"/>
        <v>1.9176757200275917E-2</v>
      </c>
      <c r="AI269" s="86">
        <f t="shared" si="1070"/>
        <v>318.40425708821823</v>
      </c>
      <c r="AJ269" s="104">
        <f t="shared" si="1071"/>
        <v>0</v>
      </c>
      <c r="AK269" s="104">
        <f t="shared" si="1072"/>
        <v>0</v>
      </c>
      <c r="AL269" s="86">
        <f t="shared" si="1073"/>
        <v>0</v>
      </c>
      <c r="AM269" s="90">
        <f t="shared" si="1074"/>
        <v>0</v>
      </c>
      <c r="AN269" s="91">
        <f t="shared" si="1075"/>
        <v>0</v>
      </c>
      <c r="AO269" s="104">
        <f t="shared" si="1076"/>
        <v>407469.02999999997</v>
      </c>
      <c r="AP269" s="104">
        <f t="shared" si="1077"/>
        <v>38820.11</v>
      </c>
      <c r="AQ269" s="104">
        <f t="shared" si="1078"/>
        <v>0</v>
      </c>
      <c r="AR269" s="104">
        <f t="shared" si="1079"/>
        <v>0</v>
      </c>
      <c r="AS269" s="104">
        <f t="shared" si="1080"/>
        <v>86129.13</v>
      </c>
      <c r="AT269" s="104">
        <f t="shared" si="1081"/>
        <v>0</v>
      </c>
      <c r="AU269" s="104">
        <f t="shared" si="1082"/>
        <v>0</v>
      </c>
      <c r="AV269" s="104">
        <f t="shared" si="1083"/>
        <v>448.73</v>
      </c>
      <c r="AW269" s="104">
        <f t="shared" si="1084"/>
        <v>0</v>
      </c>
      <c r="AX269" s="104">
        <f t="shared" si="1085"/>
        <v>0</v>
      </c>
      <c r="AY269" s="104">
        <f t="shared" si="1086"/>
        <v>0</v>
      </c>
      <c r="AZ269" s="104">
        <f t="shared" si="1087"/>
        <v>0</v>
      </c>
      <c r="BA269" s="104">
        <f t="shared" si="1088"/>
        <v>0</v>
      </c>
      <c r="BB269" s="104">
        <f t="shared" si="1089"/>
        <v>0</v>
      </c>
      <c r="BC269" s="104">
        <f t="shared" si="1090"/>
        <v>0</v>
      </c>
      <c r="BD269" s="104">
        <f t="shared" si="1091"/>
        <v>0</v>
      </c>
      <c r="BE269" s="86">
        <f t="shared" si="1092"/>
        <v>532867</v>
      </c>
      <c r="BF269" s="90">
        <f t="shared" si="1093"/>
        <v>0.13342211565530368</v>
      </c>
      <c r="BG269" s="85">
        <f t="shared" si="1094"/>
        <v>2215.2947534713562</v>
      </c>
      <c r="BH269" s="104">
        <f t="shared" si="1095"/>
        <v>0</v>
      </c>
      <c r="BI269" s="104">
        <f t="shared" si="1096"/>
        <v>0</v>
      </c>
      <c r="BJ269" s="104">
        <f t="shared" si="1097"/>
        <v>0</v>
      </c>
      <c r="BK269" s="104">
        <f t="shared" si="1098"/>
        <v>0</v>
      </c>
      <c r="BL269" s="104">
        <f t="shared" si="1099"/>
        <v>0</v>
      </c>
      <c r="BM269" s="104">
        <f t="shared" si="1100"/>
        <v>0</v>
      </c>
      <c r="BN269" s="104">
        <f t="shared" si="1101"/>
        <v>500</v>
      </c>
      <c r="BO269" s="87">
        <f t="shared" si="1102"/>
        <v>500</v>
      </c>
      <c r="BP269" s="90">
        <f t="shared" si="1103"/>
        <v>1.2519269879285419E-4</v>
      </c>
      <c r="BQ269" s="85">
        <f t="shared" si="1104"/>
        <v>2.0786563565311384</v>
      </c>
      <c r="BR269" s="104">
        <f t="shared" si="1105"/>
        <v>0</v>
      </c>
      <c r="BS269" s="104">
        <f t="shared" si="1106"/>
        <v>37597.18</v>
      </c>
      <c r="BT269" s="104">
        <f t="shared" si="1107"/>
        <v>0</v>
      </c>
      <c r="BU269" s="104">
        <f t="shared" si="1108"/>
        <v>0</v>
      </c>
      <c r="BV269" s="87">
        <f t="shared" si="1109"/>
        <v>37597.18</v>
      </c>
      <c r="BW269" s="90">
        <f t="shared" si="1110"/>
        <v>9.4137848624014434E-3</v>
      </c>
      <c r="BX269" s="85">
        <f t="shared" si="1111"/>
        <v>156.30323438929076</v>
      </c>
      <c r="BY269" s="104">
        <v>829022.59</v>
      </c>
      <c r="BZ269" s="90">
        <v>0.20757515080468369</v>
      </c>
      <c r="CA269" s="85">
        <v>3446.5061528228152</v>
      </c>
      <c r="CB269" s="104">
        <v>196541.15</v>
      </c>
      <c r="CC269" s="90">
        <f t="shared" si="1112"/>
        <v>4.9211033984702349E-2</v>
      </c>
      <c r="CD269" s="85">
        <f t="shared" si="1113"/>
        <v>817.08302153487989</v>
      </c>
      <c r="CE269" s="106">
        <f t="shared" si="1114"/>
        <v>248135.21000000002</v>
      </c>
      <c r="CF269" s="107">
        <f t="shared" si="1115"/>
        <v>6.2129433210863248E-2</v>
      </c>
      <c r="CG269" s="108">
        <f t="shared" si="1116"/>
        <v>1031.5756630913779</v>
      </c>
    </row>
    <row r="270" spans="1:85" x14ac:dyDescent="0.2">
      <c r="A270" s="56" t="s">
        <v>509</v>
      </c>
      <c r="B270" s="101" t="s">
        <v>510</v>
      </c>
      <c r="C270" s="102">
        <f t="shared" si="1040"/>
        <v>233.97</v>
      </c>
      <c r="D270" s="102">
        <f t="shared" si="1041"/>
        <v>3879082.54</v>
      </c>
      <c r="E270" s="103">
        <f t="shared" si="1042"/>
        <v>2079445.6700000002</v>
      </c>
      <c r="F270" s="103">
        <f t="shared" si="1043"/>
        <v>105331.34</v>
      </c>
      <c r="G270" s="103">
        <f t="shared" si="1044"/>
        <v>0</v>
      </c>
      <c r="H270" s="103">
        <f t="shared" si="1117"/>
        <v>2184777.0100000002</v>
      </c>
      <c r="I270" s="90">
        <f t="shared" si="1045"/>
        <v>0.56322003656050079</v>
      </c>
      <c r="J270" s="85">
        <f t="shared" si="1046"/>
        <v>9337.8510492798232</v>
      </c>
      <c r="K270" s="103">
        <f t="shared" si="1047"/>
        <v>0</v>
      </c>
      <c r="L270" s="103">
        <f t="shared" si="1048"/>
        <v>0</v>
      </c>
      <c r="M270" s="103">
        <f t="shared" si="1049"/>
        <v>0</v>
      </c>
      <c r="N270" s="103">
        <f t="shared" si="1050"/>
        <v>0</v>
      </c>
      <c r="O270" s="103">
        <f t="shared" si="1051"/>
        <v>0</v>
      </c>
      <c r="P270" s="103">
        <f t="shared" si="1052"/>
        <v>0</v>
      </c>
      <c r="Q270" s="103"/>
      <c r="R270" s="88">
        <f t="shared" si="1053"/>
        <v>0</v>
      </c>
      <c r="S270" s="89">
        <f t="shared" si="1054"/>
        <v>0</v>
      </c>
      <c r="T270" s="104">
        <f t="shared" si="1055"/>
        <v>283197.73999999993</v>
      </c>
      <c r="U270" s="104">
        <f t="shared" si="1056"/>
        <v>13692</v>
      </c>
      <c r="V270" s="104">
        <f t="shared" si="1057"/>
        <v>53056.020000000004</v>
      </c>
      <c r="W270" s="103">
        <f t="shared" si="1058"/>
        <v>0</v>
      </c>
      <c r="X270" s="103">
        <f t="shared" si="1059"/>
        <v>0</v>
      </c>
      <c r="Y270" s="103">
        <f t="shared" si="1060"/>
        <v>0</v>
      </c>
      <c r="Z270" s="105">
        <f t="shared" si="1061"/>
        <v>349945.75999999995</v>
      </c>
      <c r="AA270" s="90">
        <f t="shared" si="1062"/>
        <v>9.0213537967150328E-2</v>
      </c>
      <c r="AB270" s="85">
        <f t="shared" si="1063"/>
        <v>1495.6864555284862</v>
      </c>
      <c r="AC270" s="104">
        <f t="shared" si="1064"/>
        <v>53396.09</v>
      </c>
      <c r="AD270" s="104">
        <f t="shared" si="1065"/>
        <v>0</v>
      </c>
      <c r="AE270" s="104">
        <f t="shared" si="1066"/>
        <v>1960</v>
      </c>
      <c r="AF270" s="104">
        <f t="shared" si="1067"/>
        <v>0</v>
      </c>
      <c r="AG270" s="86">
        <f t="shared" si="1068"/>
        <v>55356.09</v>
      </c>
      <c r="AH270" s="90">
        <f t="shared" si="1069"/>
        <v>1.4270407868145027E-2</v>
      </c>
      <c r="AI270" s="86">
        <f t="shared" si="1070"/>
        <v>236.59481984869853</v>
      </c>
      <c r="AJ270" s="104">
        <f t="shared" si="1071"/>
        <v>0</v>
      </c>
      <c r="AK270" s="104">
        <f t="shared" si="1072"/>
        <v>0</v>
      </c>
      <c r="AL270" s="86">
        <f t="shared" si="1073"/>
        <v>0</v>
      </c>
      <c r="AM270" s="90">
        <f t="shared" si="1074"/>
        <v>0</v>
      </c>
      <c r="AN270" s="91">
        <f t="shared" si="1075"/>
        <v>0</v>
      </c>
      <c r="AO270" s="104">
        <f t="shared" si="1076"/>
        <v>57485.91</v>
      </c>
      <c r="AP270" s="104">
        <f t="shared" si="1077"/>
        <v>8339</v>
      </c>
      <c r="AQ270" s="104">
        <f t="shared" si="1078"/>
        <v>0</v>
      </c>
      <c r="AR270" s="104">
        <f t="shared" si="1079"/>
        <v>0</v>
      </c>
      <c r="AS270" s="104">
        <f t="shared" si="1080"/>
        <v>49749.51</v>
      </c>
      <c r="AT270" s="104">
        <f t="shared" si="1081"/>
        <v>0</v>
      </c>
      <c r="AU270" s="104">
        <f t="shared" si="1082"/>
        <v>0</v>
      </c>
      <c r="AV270" s="104">
        <f t="shared" si="1083"/>
        <v>18639.810000000001</v>
      </c>
      <c r="AW270" s="104">
        <f t="shared" si="1084"/>
        <v>0</v>
      </c>
      <c r="AX270" s="104">
        <f t="shared" si="1085"/>
        <v>0</v>
      </c>
      <c r="AY270" s="104">
        <f t="shared" si="1086"/>
        <v>0</v>
      </c>
      <c r="AZ270" s="104">
        <f t="shared" si="1087"/>
        <v>1963.1599999999999</v>
      </c>
      <c r="BA270" s="104">
        <f t="shared" si="1088"/>
        <v>17878.52</v>
      </c>
      <c r="BB270" s="104">
        <f t="shared" si="1089"/>
        <v>0</v>
      </c>
      <c r="BC270" s="104">
        <f t="shared" si="1090"/>
        <v>0</v>
      </c>
      <c r="BD270" s="104">
        <f t="shared" si="1091"/>
        <v>0</v>
      </c>
      <c r="BE270" s="86">
        <f t="shared" si="1092"/>
        <v>154055.91</v>
      </c>
      <c r="BF270" s="90">
        <f t="shared" si="1093"/>
        <v>3.9714522290108321E-2</v>
      </c>
      <c r="BG270" s="85">
        <f t="shared" si="1094"/>
        <v>658.4430055135274</v>
      </c>
      <c r="BH270" s="104">
        <f t="shared" si="1095"/>
        <v>0</v>
      </c>
      <c r="BI270" s="104">
        <f t="shared" si="1096"/>
        <v>0</v>
      </c>
      <c r="BJ270" s="104">
        <f t="shared" si="1097"/>
        <v>2134.5699999999997</v>
      </c>
      <c r="BK270" s="104">
        <f t="shared" si="1098"/>
        <v>0</v>
      </c>
      <c r="BL270" s="104">
        <f t="shared" si="1099"/>
        <v>0</v>
      </c>
      <c r="BM270" s="104">
        <f t="shared" si="1100"/>
        <v>0</v>
      </c>
      <c r="BN270" s="104">
        <f t="shared" si="1101"/>
        <v>64887.619999999995</v>
      </c>
      <c r="BO270" s="87">
        <f t="shared" si="1102"/>
        <v>67022.19</v>
      </c>
      <c r="BP270" s="90">
        <f t="shared" si="1103"/>
        <v>1.7277845807323295E-2</v>
      </c>
      <c r="BQ270" s="85">
        <f t="shared" si="1104"/>
        <v>286.45634055648162</v>
      </c>
      <c r="BR270" s="104">
        <f t="shared" si="1105"/>
        <v>0</v>
      </c>
      <c r="BS270" s="104">
        <f t="shared" si="1106"/>
        <v>0</v>
      </c>
      <c r="BT270" s="104">
        <f t="shared" si="1107"/>
        <v>0</v>
      </c>
      <c r="BU270" s="104">
        <f t="shared" si="1108"/>
        <v>0</v>
      </c>
      <c r="BV270" s="87">
        <f t="shared" si="1109"/>
        <v>0</v>
      </c>
      <c r="BW270" s="90">
        <f t="shared" si="1110"/>
        <v>0</v>
      </c>
      <c r="BX270" s="85">
        <f t="shared" si="1111"/>
        <v>0</v>
      </c>
      <c r="BY270" s="104">
        <v>801616.88</v>
      </c>
      <c r="BZ270" s="90">
        <v>0.20665115313581339</v>
      </c>
      <c r="CA270" s="85">
        <v>3426.1524127024832</v>
      </c>
      <c r="CB270" s="104">
        <v>146870.05000000002</v>
      </c>
      <c r="CC270" s="90">
        <f t="shared" si="1112"/>
        <v>3.7862058485612943E-2</v>
      </c>
      <c r="CD270" s="85">
        <f t="shared" si="1113"/>
        <v>627.73026456383309</v>
      </c>
      <c r="CE270" s="106">
        <f t="shared" si="1114"/>
        <v>119438.65000000001</v>
      </c>
      <c r="CF270" s="107">
        <f t="shared" si="1115"/>
        <v>3.0790437885345953E-2</v>
      </c>
      <c r="CG270" s="108">
        <f t="shared" si="1116"/>
        <v>510.4870282514853</v>
      </c>
    </row>
    <row r="271" spans="1:85" x14ac:dyDescent="0.2">
      <c r="A271" s="56" t="s">
        <v>511</v>
      </c>
      <c r="B271" s="101" t="s">
        <v>512</v>
      </c>
      <c r="C271" s="102">
        <f t="shared" si="1040"/>
        <v>214.88000000000002</v>
      </c>
      <c r="D271" s="102">
        <f t="shared" si="1041"/>
        <v>4150423.72</v>
      </c>
      <c r="E271" s="103">
        <f t="shared" si="1042"/>
        <v>1927132.2200000004</v>
      </c>
      <c r="F271" s="103">
        <f t="shared" si="1043"/>
        <v>0</v>
      </c>
      <c r="G271" s="103">
        <f t="shared" si="1044"/>
        <v>0</v>
      </c>
      <c r="H271" s="103">
        <f t="shared" si="1117"/>
        <v>1927132.2200000004</v>
      </c>
      <c r="I271" s="90">
        <f t="shared" si="1045"/>
        <v>0.46432180182316429</v>
      </c>
      <c r="J271" s="85">
        <f t="shared" si="1046"/>
        <v>8968.4112993298604</v>
      </c>
      <c r="K271" s="103">
        <f t="shared" si="1047"/>
        <v>0</v>
      </c>
      <c r="L271" s="103">
        <f t="shared" si="1048"/>
        <v>0</v>
      </c>
      <c r="M271" s="103">
        <f t="shared" si="1049"/>
        <v>0</v>
      </c>
      <c r="N271" s="103">
        <f t="shared" si="1050"/>
        <v>0</v>
      </c>
      <c r="O271" s="103">
        <f t="shared" si="1051"/>
        <v>0</v>
      </c>
      <c r="P271" s="103">
        <f t="shared" si="1052"/>
        <v>0</v>
      </c>
      <c r="Q271" s="103"/>
      <c r="R271" s="88">
        <f t="shared" si="1053"/>
        <v>0</v>
      </c>
      <c r="S271" s="89">
        <f t="shared" si="1054"/>
        <v>0</v>
      </c>
      <c r="T271" s="104">
        <f t="shared" si="1055"/>
        <v>269438.05</v>
      </c>
      <c r="U271" s="104">
        <f t="shared" si="1056"/>
        <v>447.42</v>
      </c>
      <c r="V271" s="104">
        <f t="shared" si="1057"/>
        <v>92542.98</v>
      </c>
      <c r="W271" s="103">
        <f t="shared" si="1058"/>
        <v>0</v>
      </c>
      <c r="X271" s="103">
        <f t="shared" si="1059"/>
        <v>0</v>
      </c>
      <c r="Y271" s="104">
        <f t="shared" si="1060"/>
        <v>35913.57</v>
      </c>
      <c r="Z271" s="105">
        <f t="shared" si="1061"/>
        <v>398342.01999999996</v>
      </c>
      <c r="AA271" s="90">
        <f t="shared" si="1062"/>
        <v>9.5976229626983711E-2</v>
      </c>
      <c r="AB271" s="85">
        <f t="shared" si="1063"/>
        <v>1853.7882539091581</v>
      </c>
      <c r="AC271" s="104">
        <f t="shared" si="1064"/>
        <v>33460.28</v>
      </c>
      <c r="AD271" s="104">
        <f t="shared" si="1065"/>
        <v>0</v>
      </c>
      <c r="AE271" s="104">
        <f t="shared" si="1066"/>
        <v>0</v>
      </c>
      <c r="AF271" s="104">
        <f t="shared" si="1067"/>
        <v>0</v>
      </c>
      <c r="AG271" s="86">
        <f t="shared" si="1068"/>
        <v>33460.28</v>
      </c>
      <c r="AH271" s="90">
        <f t="shared" si="1069"/>
        <v>8.0618949431023393E-3</v>
      </c>
      <c r="AI271" s="86">
        <f t="shared" si="1070"/>
        <v>155.71612062546535</v>
      </c>
      <c r="AJ271" s="104">
        <f t="shared" si="1071"/>
        <v>0</v>
      </c>
      <c r="AK271" s="104">
        <f t="shared" si="1072"/>
        <v>0</v>
      </c>
      <c r="AL271" s="86">
        <f t="shared" si="1073"/>
        <v>0</v>
      </c>
      <c r="AM271" s="90">
        <f t="shared" si="1074"/>
        <v>0</v>
      </c>
      <c r="AN271" s="91">
        <f t="shared" si="1075"/>
        <v>0</v>
      </c>
      <c r="AO271" s="104">
        <f t="shared" si="1076"/>
        <v>135104.79</v>
      </c>
      <c r="AP271" s="104">
        <f t="shared" si="1077"/>
        <v>113310.89</v>
      </c>
      <c r="AQ271" s="104">
        <f t="shared" si="1078"/>
        <v>0</v>
      </c>
      <c r="AR271" s="104">
        <f t="shared" si="1079"/>
        <v>0</v>
      </c>
      <c r="AS271" s="104">
        <f t="shared" si="1080"/>
        <v>89984.65</v>
      </c>
      <c r="AT271" s="104">
        <f t="shared" si="1081"/>
        <v>0</v>
      </c>
      <c r="AU271" s="104">
        <f t="shared" si="1082"/>
        <v>0</v>
      </c>
      <c r="AV271" s="104">
        <f t="shared" si="1083"/>
        <v>14065.220000000001</v>
      </c>
      <c r="AW271" s="104">
        <f t="shared" si="1084"/>
        <v>0</v>
      </c>
      <c r="AX271" s="104">
        <f t="shared" si="1085"/>
        <v>0</v>
      </c>
      <c r="AY271" s="104">
        <f t="shared" si="1086"/>
        <v>0</v>
      </c>
      <c r="AZ271" s="104">
        <f t="shared" si="1087"/>
        <v>0</v>
      </c>
      <c r="BA271" s="104">
        <f t="shared" si="1088"/>
        <v>0</v>
      </c>
      <c r="BB271" s="104">
        <f t="shared" si="1089"/>
        <v>12604.56</v>
      </c>
      <c r="BC271" s="104">
        <f t="shared" si="1090"/>
        <v>59232.780000000006</v>
      </c>
      <c r="BD271" s="104">
        <f t="shared" si="1091"/>
        <v>0</v>
      </c>
      <c r="BE271" s="86">
        <f t="shared" si="1092"/>
        <v>424302.88999999996</v>
      </c>
      <c r="BF271" s="90">
        <f t="shared" si="1093"/>
        <v>0.10223122230999585</v>
      </c>
      <c r="BG271" s="85">
        <f t="shared" si="1094"/>
        <v>1974.6039184661201</v>
      </c>
      <c r="BH271" s="104">
        <f t="shared" si="1095"/>
        <v>7646.9199999999992</v>
      </c>
      <c r="BI271" s="104">
        <f t="shared" si="1096"/>
        <v>462.61</v>
      </c>
      <c r="BJ271" s="104">
        <f t="shared" si="1097"/>
        <v>706.35</v>
      </c>
      <c r="BK271" s="104">
        <f t="shared" si="1098"/>
        <v>0</v>
      </c>
      <c r="BL271" s="104">
        <f t="shared" si="1099"/>
        <v>0</v>
      </c>
      <c r="BM271" s="104">
        <f t="shared" si="1100"/>
        <v>0</v>
      </c>
      <c r="BN271" s="104">
        <f t="shared" si="1101"/>
        <v>0</v>
      </c>
      <c r="BO271" s="87">
        <f t="shared" si="1102"/>
        <v>8815.8799999999992</v>
      </c>
      <c r="BP271" s="90">
        <f t="shared" si="1103"/>
        <v>2.1240915614273714E-3</v>
      </c>
      <c r="BQ271" s="85">
        <f t="shared" si="1104"/>
        <v>41.026991809381975</v>
      </c>
      <c r="BR271" s="104">
        <f t="shared" si="1105"/>
        <v>0</v>
      </c>
      <c r="BS271" s="104">
        <f t="shared" si="1106"/>
        <v>0</v>
      </c>
      <c r="BT271" s="104">
        <f t="shared" si="1107"/>
        <v>0</v>
      </c>
      <c r="BU271" s="104">
        <f t="shared" si="1108"/>
        <v>476.68</v>
      </c>
      <c r="BV271" s="87">
        <f t="shared" si="1109"/>
        <v>476.68</v>
      </c>
      <c r="BW271" s="90">
        <f t="shared" si="1110"/>
        <v>1.1485092418467577E-4</v>
      </c>
      <c r="BX271" s="85">
        <f t="shared" si="1111"/>
        <v>2.2183544303797467</v>
      </c>
      <c r="BY271" s="104">
        <v>971287.89999999991</v>
      </c>
      <c r="BZ271" s="90">
        <v>0.23402138324325109</v>
      </c>
      <c r="CA271" s="85">
        <v>4520.1410089352185</v>
      </c>
      <c r="CB271" s="104">
        <v>187709.34000000003</v>
      </c>
      <c r="CC271" s="90">
        <f t="shared" si="1112"/>
        <v>4.5226548579960411E-2</v>
      </c>
      <c r="CD271" s="85">
        <f t="shared" si="1113"/>
        <v>873.55426284437829</v>
      </c>
      <c r="CE271" s="106">
        <f t="shared" si="1114"/>
        <v>198896.51</v>
      </c>
      <c r="CF271" s="107">
        <f t="shared" si="1115"/>
        <v>4.7921976987930284E-2</v>
      </c>
      <c r="CG271" s="108">
        <f t="shared" si="1116"/>
        <v>925.61666976917343</v>
      </c>
    </row>
    <row r="272" spans="1:85" x14ac:dyDescent="0.2">
      <c r="A272" s="56" t="s">
        <v>513</v>
      </c>
      <c r="B272" s="101" t="s">
        <v>514</v>
      </c>
      <c r="C272" s="102">
        <f t="shared" si="1040"/>
        <v>216.10999999999999</v>
      </c>
      <c r="D272" s="102">
        <f t="shared" si="1041"/>
        <v>3093023.1</v>
      </c>
      <c r="E272" s="103">
        <f t="shared" si="1042"/>
        <v>1833996.9100000006</v>
      </c>
      <c r="F272" s="103">
        <f t="shared" si="1043"/>
        <v>0</v>
      </c>
      <c r="G272" s="103">
        <f t="shared" si="1044"/>
        <v>0</v>
      </c>
      <c r="H272" s="103">
        <f t="shared" si="1117"/>
        <v>1833996.9100000006</v>
      </c>
      <c r="I272" s="90">
        <f t="shared" si="1045"/>
        <v>0.59294639926872861</v>
      </c>
      <c r="J272" s="85">
        <f t="shared" si="1046"/>
        <v>8486.4046550367912</v>
      </c>
      <c r="K272" s="103">
        <f t="shared" si="1047"/>
        <v>0</v>
      </c>
      <c r="L272" s="103">
        <f t="shared" si="1048"/>
        <v>0</v>
      </c>
      <c r="M272" s="103">
        <f t="shared" si="1049"/>
        <v>0</v>
      </c>
      <c r="N272" s="103">
        <f t="shared" si="1050"/>
        <v>0</v>
      </c>
      <c r="O272" s="103">
        <f t="shared" si="1051"/>
        <v>0</v>
      </c>
      <c r="P272" s="103">
        <f t="shared" si="1052"/>
        <v>0</v>
      </c>
      <c r="Q272" s="103"/>
      <c r="R272" s="88">
        <f t="shared" si="1053"/>
        <v>0</v>
      </c>
      <c r="S272" s="89">
        <f t="shared" si="1054"/>
        <v>0</v>
      </c>
      <c r="T272" s="104">
        <f t="shared" si="1055"/>
        <v>209170.51</v>
      </c>
      <c r="U272" s="104">
        <f t="shared" si="1056"/>
        <v>0</v>
      </c>
      <c r="V272" s="103">
        <f t="shared" si="1057"/>
        <v>0</v>
      </c>
      <c r="W272" s="103">
        <f t="shared" si="1058"/>
        <v>0</v>
      </c>
      <c r="X272" s="103">
        <f t="shared" si="1059"/>
        <v>0</v>
      </c>
      <c r="Y272" s="103">
        <f t="shared" si="1060"/>
        <v>0</v>
      </c>
      <c r="Z272" s="105">
        <f t="shared" si="1061"/>
        <v>209170.51</v>
      </c>
      <c r="AA272" s="90">
        <f t="shared" si="1062"/>
        <v>6.7626559271413131E-2</v>
      </c>
      <c r="AB272" s="85">
        <f t="shared" si="1063"/>
        <v>967.88908426264413</v>
      </c>
      <c r="AC272" s="104">
        <f t="shared" si="1064"/>
        <v>0</v>
      </c>
      <c r="AD272" s="104">
        <f t="shared" si="1065"/>
        <v>0</v>
      </c>
      <c r="AE272" s="104">
        <f t="shared" si="1066"/>
        <v>0</v>
      </c>
      <c r="AF272" s="104">
        <f t="shared" si="1067"/>
        <v>0</v>
      </c>
      <c r="AG272" s="86">
        <f t="shared" si="1068"/>
        <v>0</v>
      </c>
      <c r="AH272" s="90">
        <f t="shared" si="1069"/>
        <v>0</v>
      </c>
      <c r="AI272" s="86">
        <f t="shared" si="1070"/>
        <v>0</v>
      </c>
      <c r="AJ272" s="104">
        <f t="shared" si="1071"/>
        <v>0</v>
      </c>
      <c r="AK272" s="104">
        <f t="shared" si="1072"/>
        <v>0</v>
      </c>
      <c r="AL272" s="86">
        <f t="shared" si="1073"/>
        <v>0</v>
      </c>
      <c r="AM272" s="90">
        <f t="shared" si="1074"/>
        <v>0</v>
      </c>
      <c r="AN272" s="91">
        <f t="shared" si="1075"/>
        <v>0</v>
      </c>
      <c r="AO272" s="104">
        <f t="shared" si="1076"/>
        <v>68486.939999999988</v>
      </c>
      <c r="AP272" s="104">
        <f t="shared" si="1077"/>
        <v>24475.54</v>
      </c>
      <c r="AQ272" s="104">
        <f t="shared" si="1078"/>
        <v>0</v>
      </c>
      <c r="AR272" s="104">
        <f t="shared" si="1079"/>
        <v>0</v>
      </c>
      <c r="AS272" s="104">
        <f t="shared" si="1080"/>
        <v>0</v>
      </c>
      <c r="AT272" s="104">
        <f t="shared" si="1081"/>
        <v>0</v>
      </c>
      <c r="AU272" s="104">
        <f t="shared" si="1082"/>
        <v>0</v>
      </c>
      <c r="AV272" s="104">
        <f t="shared" si="1083"/>
        <v>20894.310000000001</v>
      </c>
      <c r="AW272" s="104">
        <f t="shared" si="1084"/>
        <v>0</v>
      </c>
      <c r="AX272" s="104">
        <f t="shared" si="1085"/>
        <v>0</v>
      </c>
      <c r="AY272" s="104">
        <f t="shared" si="1086"/>
        <v>0</v>
      </c>
      <c r="AZ272" s="104">
        <f t="shared" si="1087"/>
        <v>0</v>
      </c>
      <c r="BA272" s="104">
        <f t="shared" si="1088"/>
        <v>0</v>
      </c>
      <c r="BB272" s="104">
        <f t="shared" si="1089"/>
        <v>0</v>
      </c>
      <c r="BC272" s="104">
        <f t="shared" si="1090"/>
        <v>0</v>
      </c>
      <c r="BD272" s="104">
        <f t="shared" si="1091"/>
        <v>0</v>
      </c>
      <c r="BE272" s="86">
        <f t="shared" si="1092"/>
        <v>113856.78999999998</v>
      </c>
      <c r="BF272" s="90">
        <f t="shared" si="1093"/>
        <v>3.6810843734080091E-2</v>
      </c>
      <c r="BG272" s="85">
        <f t="shared" si="1094"/>
        <v>526.84646707695151</v>
      </c>
      <c r="BH272" s="104">
        <f t="shared" si="1095"/>
        <v>10170.780000000001</v>
      </c>
      <c r="BI272" s="104">
        <f t="shared" si="1096"/>
        <v>0</v>
      </c>
      <c r="BJ272" s="104">
        <f t="shared" si="1097"/>
        <v>6511.8700000000008</v>
      </c>
      <c r="BK272" s="104">
        <f t="shared" si="1098"/>
        <v>0</v>
      </c>
      <c r="BL272" s="104">
        <f t="shared" si="1099"/>
        <v>0</v>
      </c>
      <c r="BM272" s="104">
        <f t="shared" si="1100"/>
        <v>0</v>
      </c>
      <c r="BN272" s="104">
        <f t="shared" si="1101"/>
        <v>14579.34</v>
      </c>
      <c r="BO272" s="87">
        <f t="shared" si="1102"/>
        <v>31261.99</v>
      </c>
      <c r="BP272" s="90">
        <f t="shared" si="1103"/>
        <v>1.0107260433974774E-2</v>
      </c>
      <c r="BQ272" s="85">
        <f t="shared" si="1104"/>
        <v>144.65776687797882</v>
      </c>
      <c r="BR272" s="104">
        <f t="shared" si="1105"/>
        <v>0</v>
      </c>
      <c r="BS272" s="104">
        <f t="shared" si="1106"/>
        <v>0</v>
      </c>
      <c r="BT272" s="104">
        <f t="shared" si="1107"/>
        <v>0</v>
      </c>
      <c r="BU272" s="104">
        <f t="shared" si="1108"/>
        <v>258.66000000000003</v>
      </c>
      <c r="BV272" s="87">
        <f t="shared" si="1109"/>
        <v>258.66000000000003</v>
      </c>
      <c r="BW272" s="90">
        <f t="shared" si="1110"/>
        <v>8.3626921506017857E-5</v>
      </c>
      <c r="BX272" s="85">
        <f t="shared" si="1111"/>
        <v>1.1968904724445886</v>
      </c>
      <c r="BY272" s="104">
        <v>660999.56999999995</v>
      </c>
      <c r="BZ272" s="90">
        <v>0.21370663866040959</v>
      </c>
      <c r="CA272" s="85">
        <v>3058.6255610568692</v>
      </c>
      <c r="CB272" s="104">
        <v>90621.489999999991</v>
      </c>
      <c r="CC272" s="90">
        <f t="shared" si="1112"/>
        <v>2.9298678693993583E-2</v>
      </c>
      <c r="CD272" s="85">
        <f t="shared" si="1113"/>
        <v>419.33038730276246</v>
      </c>
      <c r="CE272" s="106">
        <f t="shared" si="1114"/>
        <v>152857.18000000005</v>
      </c>
      <c r="CF272" s="107">
        <f t="shared" si="1115"/>
        <v>4.9419993015894399E-2</v>
      </c>
      <c r="CG272" s="108">
        <f t="shared" si="1116"/>
        <v>707.31192448290255</v>
      </c>
    </row>
    <row r="273" spans="1:85" x14ac:dyDescent="0.2">
      <c r="A273" s="56" t="s">
        <v>515</v>
      </c>
      <c r="B273" s="101" t="s">
        <v>516</v>
      </c>
      <c r="C273" s="102">
        <f t="shared" si="1040"/>
        <v>230.97000000000006</v>
      </c>
      <c r="D273" s="102">
        <f t="shared" si="1041"/>
        <v>3714207.33</v>
      </c>
      <c r="E273" s="103">
        <f t="shared" si="1042"/>
        <v>1989898.0999999996</v>
      </c>
      <c r="F273" s="103">
        <f t="shared" si="1043"/>
        <v>0</v>
      </c>
      <c r="G273" s="103">
        <f t="shared" si="1044"/>
        <v>0</v>
      </c>
      <c r="H273" s="103">
        <f t="shared" si="1117"/>
        <v>1989898.0999999996</v>
      </c>
      <c r="I273" s="90">
        <f t="shared" si="1045"/>
        <v>0.53575310239883667</v>
      </c>
      <c r="J273" s="85">
        <f t="shared" si="1046"/>
        <v>8615.3963718231771</v>
      </c>
      <c r="K273" s="103">
        <f t="shared" si="1047"/>
        <v>0</v>
      </c>
      <c r="L273" s="103">
        <f t="shared" si="1048"/>
        <v>0</v>
      </c>
      <c r="M273" s="103">
        <f t="shared" si="1049"/>
        <v>0</v>
      </c>
      <c r="N273" s="103">
        <f t="shared" si="1050"/>
        <v>0</v>
      </c>
      <c r="O273" s="103">
        <f t="shared" si="1051"/>
        <v>0</v>
      </c>
      <c r="P273" s="103">
        <f t="shared" si="1052"/>
        <v>0</v>
      </c>
      <c r="Q273" s="103"/>
      <c r="R273" s="88">
        <f t="shared" si="1053"/>
        <v>0</v>
      </c>
      <c r="S273" s="89">
        <f t="shared" si="1054"/>
        <v>0</v>
      </c>
      <c r="T273" s="104">
        <f t="shared" si="1055"/>
        <v>226136.07</v>
      </c>
      <c r="U273" s="104">
        <f t="shared" si="1056"/>
        <v>0</v>
      </c>
      <c r="V273" s="104">
        <f t="shared" si="1057"/>
        <v>47561</v>
      </c>
      <c r="W273" s="103">
        <f t="shared" si="1058"/>
        <v>0</v>
      </c>
      <c r="X273" s="103">
        <f t="shared" si="1059"/>
        <v>0</v>
      </c>
      <c r="Y273" s="103">
        <f t="shared" si="1060"/>
        <v>0</v>
      </c>
      <c r="Z273" s="105">
        <f t="shared" si="1061"/>
        <v>273697.07</v>
      </c>
      <c r="AA273" s="90">
        <f t="shared" si="1062"/>
        <v>7.3689227790092154E-2</v>
      </c>
      <c r="AB273" s="85">
        <f t="shared" si="1063"/>
        <v>1184.9896956314669</v>
      </c>
      <c r="AC273" s="104">
        <f t="shared" si="1064"/>
        <v>162788.93</v>
      </c>
      <c r="AD273" s="104">
        <f t="shared" si="1065"/>
        <v>0</v>
      </c>
      <c r="AE273" s="104">
        <f t="shared" si="1066"/>
        <v>0</v>
      </c>
      <c r="AF273" s="104">
        <f t="shared" si="1067"/>
        <v>0</v>
      </c>
      <c r="AG273" s="86">
        <f t="shared" si="1068"/>
        <v>162788.93</v>
      </c>
      <c r="AH273" s="90">
        <f t="shared" si="1069"/>
        <v>4.3828713783729462E-2</v>
      </c>
      <c r="AI273" s="86">
        <f t="shared" si="1070"/>
        <v>704.80551586786146</v>
      </c>
      <c r="AJ273" s="104">
        <f t="shared" si="1071"/>
        <v>0</v>
      </c>
      <c r="AK273" s="104">
        <f t="shared" si="1072"/>
        <v>0</v>
      </c>
      <c r="AL273" s="86">
        <f t="shared" si="1073"/>
        <v>0</v>
      </c>
      <c r="AM273" s="90">
        <f t="shared" si="1074"/>
        <v>0</v>
      </c>
      <c r="AN273" s="91">
        <f t="shared" si="1075"/>
        <v>0</v>
      </c>
      <c r="AO273" s="104">
        <f t="shared" si="1076"/>
        <v>55565.72</v>
      </c>
      <c r="AP273" s="104">
        <f t="shared" si="1077"/>
        <v>57471.839999999997</v>
      </c>
      <c r="AQ273" s="104">
        <f t="shared" si="1078"/>
        <v>0</v>
      </c>
      <c r="AR273" s="104">
        <f t="shared" si="1079"/>
        <v>0</v>
      </c>
      <c r="AS273" s="104">
        <f t="shared" si="1080"/>
        <v>46227.75</v>
      </c>
      <c r="AT273" s="104">
        <f t="shared" si="1081"/>
        <v>0</v>
      </c>
      <c r="AU273" s="104">
        <f t="shared" si="1082"/>
        <v>0</v>
      </c>
      <c r="AV273" s="104">
        <f t="shared" si="1083"/>
        <v>6202.37</v>
      </c>
      <c r="AW273" s="104">
        <f t="shared" si="1084"/>
        <v>0</v>
      </c>
      <c r="AX273" s="104">
        <f t="shared" si="1085"/>
        <v>0</v>
      </c>
      <c r="AY273" s="104">
        <f t="shared" si="1086"/>
        <v>0</v>
      </c>
      <c r="AZ273" s="104">
        <f t="shared" si="1087"/>
        <v>0</v>
      </c>
      <c r="BA273" s="104">
        <f t="shared" si="1088"/>
        <v>0</v>
      </c>
      <c r="BB273" s="104">
        <f t="shared" si="1089"/>
        <v>0</v>
      </c>
      <c r="BC273" s="104">
        <f t="shared" si="1090"/>
        <v>0</v>
      </c>
      <c r="BD273" s="104">
        <f t="shared" si="1091"/>
        <v>0</v>
      </c>
      <c r="BE273" s="86">
        <f t="shared" si="1092"/>
        <v>165467.68</v>
      </c>
      <c r="BF273" s="90">
        <f t="shared" si="1093"/>
        <v>4.4549930926984622E-2</v>
      </c>
      <c r="BG273" s="85">
        <f t="shared" si="1094"/>
        <v>716.40334242542303</v>
      </c>
      <c r="BH273" s="104">
        <f t="shared" si="1095"/>
        <v>0</v>
      </c>
      <c r="BI273" s="104">
        <f t="shared" si="1096"/>
        <v>0</v>
      </c>
      <c r="BJ273" s="104">
        <f t="shared" si="1097"/>
        <v>801.2</v>
      </c>
      <c r="BK273" s="104">
        <f t="shared" si="1098"/>
        <v>0</v>
      </c>
      <c r="BL273" s="104">
        <f t="shared" si="1099"/>
        <v>0</v>
      </c>
      <c r="BM273" s="104">
        <f t="shared" si="1100"/>
        <v>0</v>
      </c>
      <c r="BN273" s="104">
        <f t="shared" si="1101"/>
        <v>14851.710000000001</v>
      </c>
      <c r="BO273" s="87">
        <f t="shared" si="1102"/>
        <v>15652.910000000002</v>
      </c>
      <c r="BP273" s="90">
        <f t="shared" si="1103"/>
        <v>4.2143339370341506E-3</v>
      </c>
      <c r="BQ273" s="85">
        <f t="shared" si="1104"/>
        <v>67.770316491319207</v>
      </c>
      <c r="BR273" s="104">
        <f t="shared" si="1105"/>
        <v>0</v>
      </c>
      <c r="BS273" s="104">
        <f t="shared" si="1106"/>
        <v>0</v>
      </c>
      <c r="BT273" s="104">
        <f t="shared" si="1107"/>
        <v>0</v>
      </c>
      <c r="BU273" s="104">
        <f t="shared" si="1108"/>
        <v>8087.75</v>
      </c>
      <c r="BV273" s="87">
        <f t="shared" si="1109"/>
        <v>8087.75</v>
      </c>
      <c r="BW273" s="90">
        <f t="shared" si="1110"/>
        <v>2.1775171069946704E-3</v>
      </c>
      <c r="BX273" s="85">
        <f t="shared" si="1111"/>
        <v>35.016452353119448</v>
      </c>
      <c r="BY273" s="104">
        <v>711080.84999999986</v>
      </c>
      <c r="BZ273" s="90">
        <v>0.19144888446493907</v>
      </c>
      <c r="CA273" s="85">
        <v>3078.6719054422638</v>
      </c>
      <c r="CB273" s="104">
        <v>123454.06999999999</v>
      </c>
      <c r="CC273" s="90">
        <f t="shared" si="1112"/>
        <v>3.3238335674707742E-2</v>
      </c>
      <c r="CD273" s="85">
        <f t="shared" si="1113"/>
        <v>534.50261938779909</v>
      </c>
      <c r="CE273" s="106">
        <f t="shared" si="1114"/>
        <v>264079.96999999997</v>
      </c>
      <c r="CF273" s="107">
        <f t="shared" si="1115"/>
        <v>7.1099953916681322E-2</v>
      </c>
      <c r="CG273" s="108">
        <f t="shared" si="1116"/>
        <v>1143.3518205827593</v>
      </c>
    </row>
    <row r="274" spans="1:85" x14ac:dyDescent="0.2">
      <c r="A274" s="56" t="s">
        <v>517</v>
      </c>
      <c r="B274" s="101" t="s">
        <v>518</v>
      </c>
      <c r="C274" s="102">
        <f t="shared" si="1040"/>
        <v>222.39000000000001</v>
      </c>
      <c r="D274" s="102">
        <f t="shared" si="1041"/>
        <v>2306578.85</v>
      </c>
      <c r="E274" s="103">
        <f t="shared" si="1042"/>
        <v>1379354.1099999999</v>
      </c>
      <c r="F274" s="103">
        <f t="shared" si="1043"/>
        <v>0</v>
      </c>
      <c r="G274" s="103">
        <f t="shared" si="1044"/>
        <v>0</v>
      </c>
      <c r="H274" s="103">
        <f t="shared" si="1117"/>
        <v>1379354.1099999999</v>
      </c>
      <c r="I274" s="90">
        <f t="shared" si="1045"/>
        <v>0.59800865251148894</v>
      </c>
      <c r="J274" s="85">
        <f t="shared" si="1046"/>
        <v>6202.4106749404191</v>
      </c>
      <c r="K274" s="103">
        <f t="shared" si="1047"/>
        <v>0</v>
      </c>
      <c r="L274" s="103">
        <f t="shared" si="1048"/>
        <v>0</v>
      </c>
      <c r="M274" s="103">
        <f t="shared" si="1049"/>
        <v>0</v>
      </c>
      <c r="N274" s="103">
        <f t="shared" si="1050"/>
        <v>0</v>
      </c>
      <c r="O274" s="103">
        <f t="shared" si="1051"/>
        <v>0</v>
      </c>
      <c r="P274" s="103">
        <f t="shared" si="1052"/>
        <v>0</v>
      </c>
      <c r="Q274" s="103"/>
      <c r="R274" s="88">
        <f t="shared" si="1053"/>
        <v>0</v>
      </c>
      <c r="S274" s="89">
        <f t="shared" si="1054"/>
        <v>0</v>
      </c>
      <c r="T274" s="104">
        <f t="shared" si="1055"/>
        <v>146874.66999999998</v>
      </c>
      <c r="U274" s="103">
        <f t="shared" si="1056"/>
        <v>10768.02</v>
      </c>
      <c r="V274" s="104">
        <f t="shared" si="1057"/>
        <v>35332</v>
      </c>
      <c r="W274" s="103">
        <f t="shared" si="1058"/>
        <v>0</v>
      </c>
      <c r="X274" s="103">
        <f t="shared" si="1059"/>
        <v>0</v>
      </c>
      <c r="Y274" s="103">
        <f t="shared" si="1060"/>
        <v>0</v>
      </c>
      <c r="Z274" s="105">
        <f t="shared" si="1061"/>
        <v>192974.68999999997</v>
      </c>
      <c r="AA274" s="90">
        <f t="shared" si="1062"/>
        <v>8.3662732795802733E-2</v>
      </c>
      <c r="AB274" s="85">
        <f t="shared" si="1063"/>
        <v>867.73096811906987</v>
      </c>
      <c r="AC274" s="104">
        <f t="shared" si="1064"/>
        <v>0</v>
      </c>
      <c r="AD274" s="104">
        <f t="shared" si="1065"/>
        <v>0</v>
      </c>
      <c r="AE274" s="104">
        <f t="shared" si="1066"/>
        <v>0</v>
      </c>
      <c r="AF274" s="104">
        <f t="shared" si="1067"/>
        <v>0</v>
      </c>
      <c r="AG274" s="86">
        <f t="shared" si="1068"/>
        <v>0</v>
      </c>
      <c r="AH274" s="90">
        <f t="shared" si="1069"/>
        <v>0</v>
      </c>
      <c r="AI274" s="86">
        <f t="shared" si="1070"/>
        <v>0</v>
      </c>
      <c r="AJ274" s="104">
        <f t="shared" si="1071"/>
        <v>0</v>
      </c>
      <c r="AK274" s="104">
        <f t="shared" si="1072"/>
        <v>0</v>
      </c>
      <c r="AL274" s="86">
        <f t="shared" si="1073"/>
        <v>0</v>
      </c>
      <c r="AM274" s="90">
        <f t="shared" si="1074"/>
        <v>0</v>
      </c>
      <c r="AN274" s="91">
        <f t="shared" si="1075"/>
        <v>0</v>
      </c>
      <c r="AO274" s="104">
        <f t="shared" si="1076"/>
        <v>47009.600000000006</v>
      </c>
      <c r="AP274" s="104">
        <f t="shared" si="1077"/>
        <v>264.27</v>
      </c>
      <c r="AQ274" s="104">
        <f t="shared" si="1078"/>
        <v>0</v>
      </c>
      <c r="AR274" s="104">
        <f t="shared" si="1079"/>
        <v>0</v>
      </c>
      <c r="AS274" s="104">
        <f t="shared" si="1080"/>
        <v>50542.04</v>
      </c>
      <c r="AT274" s="104">
        <f t="shared" si="1081"/>
        <v>0</v>
      </c>
      <c r="AU274" s="104">
        <f t="shared" si="1082"/>
        <v>0</v>
      </c>
      <c r="AV274" s="104">
        <f t="shared" si="1083"/>
        <v>2618.3700000000003</v>
      </c>
      <c r="AW274" s="104">
        <f t="shared" si="1084"/>
        <v>0</v>
      </c>
      <c r="AX274" s="104">
        <f t="shared" si="1085"/>
        <v>0</v>
      </c>
      <c r="AY274" s="104">
        <f t="shared" si="1086"/>
        <v>0</v>
      </c>
      <c r="AZ274" s="104">
        <f t="shared" si="1087"/>
        <v>0</v>
      </c>
      <c r="BA274" s="104">
        <f t="shared" si="1088"/>
        <v>0</v>
      </c>
      <c r="BB274" s="104">
        <f t="shared" si="1089"/>
        <v>0</v>
      </c>
      <c r="BC274" s="104">
        <f t="shared" si="1090"/>
        <v>0</v>
      </c>
      <c r="BD274" s="104">
        <f t="shared" si="1091"/>
        <v>0</v>
      </c>
      <c r="BE274" s="86">
        <f t="shared" si="1092"/>
        <v>100434.28</v>
      </c>
      <c r="BF274" s="90">
        <f t="shared" si="1093"/>
        <v>4.3542530531744013E-2</v>
      </c>
      <c r="BG274" s="85">
        <f t="shared" si="1094"/>
        <v>451.61329196456671</v>
      </c>
      <c r="BH274" s="104">
        <f t="shared" si="1095"/>
        <v>0</v>
      </c>
      <c r="BI274" s="104">
        <f t="shared" si="1096"/>
        <v>0</v>
      </c>
      <c r="BJ274" s="104">
        <f t="shared" si="1097"/>
        <v>1965.62</v>
      </c>
      <c r="BK274" s="104">
        <f t="shared" si="1098"/>
        <v>0</v>
      </c>
      <c r="BL274" s="104">
        <f t="shared" si="1099"/>
        <v>0</v>
      </c>
      <c r="BM274" s="104">
        <f t="shared" si="1100"/>
        <v>0</v>
      </c>
      <c r="BN274" s="104">
        <f t="shared" si="1101"/>
        <v>0</v>
      </c>
      <c r="BO274" s="87">
        <f t="shared" si="1102"/>
        <v>1965.62</v>
      </c>
      <c r="BP274" s="90">
        <f t="shared" si="1103"/>
        <v>8.5217984202014155E-4</v>
      </c>
      <c r="BQ274" s="85">
        <f t="shared" si="1104"/>
        <v>8.8386168442825657</v>
      </c>
      <c r="BR274" s="104">
        <f t="shared" si="1105"/>
        <v>0</v>
      </c>
      <c r="BS274" s="104">
        <f t="shared" si="1106"/>
        <v>0</v>
      </c>
      <c r="BT274" s="104">
        <f t="shared" si="1107"/>
        <v>0</v>
      </c>
      <c r="BU274" s="104">
        <f t="shared" si="1108"/>
        <v>0</v>
      </c>
      <c r="BV274" s="87">
        <f t="shared" si="1109"/>
        <v>0</v>
      </c>
      <c r="BW274" s="90">
        <f t="shared" si="1110"/>
        <v>0</v>
      </c>
      <c r="BX274" s="85">
        <f t="shared" si="1111"/>
        <v>0</v>
      </c>
      <c r="BY274" s="104">
        <v>438800.8000000001</v>
      </c>
      <c r="BZ274" s="90">
        <v>0.19023880323883144</v>
      </c>
      <c r="CA274" s="85">
        <v>1973.1138990062507</v>
      </c>
      <c r="CB274" s="104">
        <v>85875.95</v>
      </c>
      <c r="CC274" s="90">
        <f t="shared" si="1112"/>
        <v>3.7230875502044944E-2</v>
      </c>
      <c r="CD274" s="85">
        <f t="shared" si="1113"/>
        <v>386.15023157516072</v>
      </c>
      <c r="CE274" s="106">
        <f t="shared" si="1114"/>
        <v>107173.4</v>
      </c>
      <c r="CF274" s="107">
        <f t="shared" si="1115"/>
        <v>4.6464225578067703E-2</v>
      </c>
      <c r="CG274" s="108">
        <f t="shared" si="1116"/>
        <v>481.91645307792612</v>
      </c>
    </row>
    <row r="275" spans="1:85" x14ac:dyDescent="0.2">
      <c r="A275" s="56" t="s">
        <v>519</v>
      </c>
      <c r="B275" s="101" t="s">
        <v>520</v>
      </c>
      <c r="C275" s="102">
        <f t="shared" si="1040"/>
        <v>174.98</v>
      </c>
      <c r="D275" s="102">
        <f t="shared" si="1041"/>
        <v>3348643.59</v>
      </c>
      <c r="E275" s="103">
        <f t="shared" si="1042"/>
        <v>1775366.81</v>
      </c>
      <c r="F275" s="103">
        <f t="shared" si="1043"/>
        <v>0</v>
      </c>
      <c r="G275" s="103">
        <f t="shared" si="1044"/>
        <v>0</v>
      </c>
      <c r="H275" s="103">
        <f t="shared" si="1117"/>
        <v>1775366.81</v>
      </c>
      <c r="I275" s="90">
        <f t="shared" si="1045"/>
        <v>0.53017490882032037</v>
      </c>
      <c r="J275" s="85">
        <f t="shared" si="1046"/>
        <v>10146.112755743514</v>
      </c>
      <c r="K275" s="103">
        <f t="shared" si="1047"/>
        <v>0</v>
      </c>
      <c r="L275" s="103">
        <f t="shared" si="1048"/>
        <v>0</v>
      </c>
      <c r="M275" s="103">
        <f t="shared" si="1049"/>
        <v>0</v>
      </c>
      <c r="N275" s="103">
        <f t="shared" si="1050"/>
        <v>0</v>
      </c>
      <c r="O275" s="103">
        <f t="shared" si="1051"/>
        <v>0</v>
      </c>
      <c r="P275" s="103">
        <f t="shared" si="1052"/>
        <v>0</v>
      </c>
      <c r="Q275" s="103"/>
      <c r="R275" s="88">
        <f t="shared" si="1053"/>
        <v>0</v>
      </c>
      <c r="S275" s="89">
        <f t="shared" si="1054"/>
        <v>0</v>
      </c>
      <c r="T275" s="104">
        <f t="shared" si="1055"/>
        <v>157890.63999999998</v>
      </c>
      <c r="U275" s="103">
        <f t="shared" si="1056"/>
        <v>0</v>
      </c>
      <c r="V275" s="104">
        <f t="shared" si="1057"/>
        <v>42416.55</v>
      </c>
      <c r="W275" s="103">
        <f t="shared" si="1058"/>
        <v>0</v>
      </c>
      <c r="X275" s="103">
        <f t="shared" si="1059"/>
        <v>0</v>
      </c>
      <c r="Y275" s="103">
        <f t="shared" si="1060"/>
        <v>0</v>
      </c>
      <c r="Z275" s="105">
        <f t="shared" si="1061"/>
        <v>200307.19</v>
      </c>
      <c r="AA275" s="90">
        <f t="shared" si="1062"/>
        <v>5.9817411025220514E-2</v>
      </c>
      <c r="AB275" s="85">
        <f t="shared" si="1063"/>
        <v>1144.7433420962398</v>
      </c>
      <c r="AC275" s="104">
        <f t="shared" si="1064"/>
        <v>104971.26999999999</v>
      </c>
      <c r="AD275" s="104">
        <f t="shared" si="1065"/>
        <v>0</v>
      </c>
      <c r="AE275" s="104">
        <f t="shared" si="1066"/>
        <v>1330.73</v>
      </c>
      <c r="AF275" s="104">
        <f t="shared" si="1067"/>
        <v>0</v>
      </c>
      <c r="AG275" s="86">
        <f t="shared" si="1068"/>
        <v>106301.99999999999</v>
      </c>
      <c r="AH275" s="90">
        <f t="shared" si="1069"/>
        <v>3.1744793718103632E-2</v>
      </c>
      <c r="AI275" s="86">
        <f t="shared" si="1070"/>
        <v>607.50942964910269</v>
      </c>
      <c r="AJ275" s="104">
        <f t="shared" si="1071"/>
        <v>0</v>
      </c>
      <c r="AK275" s="104">
        <f t="shared" si="1072"/>
        <v>0</v>
      </c>
      <c r="AL275" s="86">
        <f t="shared" si="1073"/>
        <v>0</v>
      </c>
      <c r="AM275" s="90">
        <f t="shared" si="1074"/>
        <v>0</v>
      </c>
      <c r="AN275" s="91">
        <f t="shared" si="1075"/>
        <v>0</v>
      </c>
      <c r="AO275" s="104">
        <f t="shared" si="1076"/>
        <v>53475.74</v>
      </c>
      <c r="AP275" s="104">
        <f t="shared" si="1077"/>
        <v>20055.27</v>
      </c>
      <c r="AQ275" s="104">
        <f t="shared" si="1078"/>
        <v>0</v>
      </c>
      <c r="AR275" s="104">
        <f t="shared" si="1079"/>
        <v>0</v>
      </c>
      <c r="AS275" s="104">
        <f t="shared" si="1080"/>
        <v>67919.100000000006</v>
      </c>
      <c r="AT275" s="104">
        <f t="shared" si="1081"/>
        <v>0</v>
      </c>
      <c r="AU275" s="104">
        <f t="shared" si="1082"/>
        <v>0</v>
      </c>
      <c r="AV275" s="104">
        <f t="shared" si="1083"/>
        <v>33200.269999999997</v>
      </c>
      <c r="AW275" s="104">
        <f t="shared" si="1084"/>
        <v>0</v>
      </c>
      <c r="AX275" s="104">
        <f t="shared" si="1085"/>
        <v>0</v>
      </c>
      <c r="AY275" s="104">
        <f t="shared" si="1086"/>
        <v>0</v>
      </c>
      <c r="AZ275" s="104">
        <f t="shared" si="1087"/>
        <v>0</v>
      </c>
      <c r="BA275" s="104">
        <f t="shared" si="1088"/>
        <v>0</v>
      </c>
      <c r="BB275" s="104">
        <f t="shared" si="1089"/>
        <v>0</v>
      </c>
      <c r="BC275" s="104">
        <f t="shared" si="1090"/>
        <v>0</v>
      </c>
      <c r="BD275" s="104">
        <f t="shared" si="1091"/>
        <v>0</v>
      </c>
      <c r="BE275" s="86">
        <f t="shared" si="1092"/>
        <v>174650.37999999998</v>
      </c>
      <c r="BF275" s="90">
        <f t="shared" si="1093"/>
        <v>5.2155559499241895E-2</v>
      </c>
      <c r="BG275" s="85">
        <f t="shared" si="1094"/>
        <v>998.11624185621201</v>
      </c>
      <c r="BH275" s="104">
        <f t="shared" si="1095"/>
        <v>0</v>
      </c>
      <c r="BI275" s="104">
        <f t="shared" si="1096"/>
        <v>0</v>
      </c>
      <c r="BJ275" s="104">
        <f t="shared" si="1097"/>
        <v>1576.76</v>
      </c>
      <c r="BK275" s="104">
        <f t="shared" si="1098"/>
        <v>0</v>
      </c>
      <c r="BL275" s="104">
        <f t="shared" si="1099"/>
        <v>0</v>
      </c>
      <c r="BM275" s="104">
        <f t="shared" si="1100"/>
        <v>0</v>
      </c>
      <c r="BN275" s="104">
        <f t="shared" si="1101"/>
        <v>131150.35999999999</v>
      </c>
      <c r="BO275" s="87">
        <f t="shared" si="1102"/>
        <v>132727.12</v>
      </c>
      <c r="BP275" s="90">
        <f t="shared" si="1103"/>
        <v>3.9636084412315732E-2</v>
      </c>
      <c r="BQ275" s="85">
        <f t="shared" si="1104"/>
        <v>758.52737455709223</v>
      </c>
      <c r="BR275" s="104">
        <f t="shared" si="1105"/>
        <v>0</v>
      </c>
      <c r="BS275" s="104">
        <f t="shared" si="1106"/>
        <v>0</v>
      </c>
      <c r="BT275" s="104">
        <f t="shared" si="1107"/>
        <v>0</v>
      </c>
      <c r="BU275" s="104">
        <f t="shared" si="1108"/>
        <v>0</v>
      </c>
      <c r="BV275" s="87">
        <f t="shared" si="1109"/>
        <v>0</v>
      </c>
      <c r="BW275" s="90">
        <f t="shared" si="1110"/>
        <v>0</v>
      </c>
      <c r="BX275" s="85">
        <f t="shared" si="1111"/>
        <v>0</v>
      </c>
      <c r="BY275" s="104">
        <v>639956.13</v>
      </c>
      <c r="BZ275" s="90">
        <v>0.19110906037032147</v>
      </c>
      <c r="CA275" s="85">
        <v>3657.3101497313983</v>
      </c>
      <c r="CB275" s="104">
        <v>129591.5</v>
      </c>
      <c r="CC275" s="90">
        <f t="shared" si="1112"/>
        <v>3.8699699301232592E-2</v>
      </c>
      <c r="CD275" s="85">
        <f t="shared" si="1113"/>
        <v>740.60749799977145</v>
      </c>
      <c r="CE275" s="106">
        <f t="shared" si="1114"/>
        <v>189742.46</v>
      </c>
      <c r="CF275" s="107">
        <f t="shared" si="1115"/>
        <v>5.6662482853243872E-2</v>
      </c>
      <c r="CG275" s="108">
        <f t="shared" si="1116"/>
        <v>1084.3665561778489</v>
      </c>
    </row>
    <row r="276" spans="1:85" x14ac:dyDescent="0.2">
      <c r="A276" s="56" t="s">
        <v>521</v>
      </c>
      <c r="B276" s="101" t="s">
        <v>522</v>
      </c>
      <c r="C276" s="102">
        <f t="shared" si="1040"/>
        <v>214.68000000000004</v>
      </c>
      <c r="D276" s="102">
        <f t="shared" si="1041"/>
        <v>3350635.09</v>
      </c>
      <c r="E276" s="103">
        <f t="shared" si="1042"/>
        <v>1718579.0799999998</v>
      </c>
      <c r="F276" s="103">
        <f t="shared" si="1043"/>
        <v>0</v>
      </c>
      <c r="G276" s="103">
        <f t="shared" si="1044"/>
        <v>0</v>
      </c>
      <c r="H276" s="103">
        <f t="shared" si="1117"/>
        <v>1718579.0799999998</v>
      </c>
      <c r="I276" s="90">
        <f t="shared" si="1045"/>
        <v>0.51291144330491678</v>
      </c>
      <c r="J276" s="85">
        <f t="shared" si="1046"/>
        <v>8005.3059437302009</v>
      </c>
      <c r="K276" s="103">
        <f t="shared" si="1047"/>
        <v>0</v>
      </c>
      <c r="L276" s="103">
        <f t="shared" si="1048"/>
        <v>0</v>
      </c>
      <c r="M276" s="103">
        <f t="shared" si="1049"/>
        <v>0</v>
      </c>
      <c r="N276" s="103">
        <f t="shared" si="1050"/>
        <v>0</v>
      </c>
      <c r="O276" s="103">
        <f t="shared" si="1051"/>
        <v>0</v>
      </c>
      <c r="P276" s="103">
        <f t="shared" si="1052"/>
        <v>0</v>
      </c>
      <c r="Q276" s="103"/>
      <c r="R276" s="88">
        <f t="shared" si="1053"/>
        <v>0</v>
      </c>
      <c r="S276" s="89">
        <f t="shared" si="1054"/>
        <v>0</v>
      </c>
      <c r="T276" s="104">
        <f t="shared" si="1055"/>
        <v>220310.96000000002</v>
      </c>
      <c r="U276" s="103">
        <f t="shared" si="1056"/>
        <v>4810.96</v>
      </c>
      <c r="V276" s="104">
        <f t="shared" si="1057"/>
        <v>31959.52</v>
      </c>
      <c r="W276" s="103">
        <f t="shared" si="1058"/>
        <v>0</v>
      </c>
      <c r="X276" s="103">
        <f t="shared" si="1059"/>
        <v>0</v>
      </c>
      <c r="Y276" s="103">
        <f t="shared" si="1060"/>
        <v>0</v>
      </c>
      <c r="Z276" s="105">
        <f t="shared" si="1061"/>
        <v>257081.44</v>
      </c>
      <c r="AA276" s="90">
        <f t="shared" si="1062"/>
        <v>7.672618267720703E-2</v>
      </c>
      <c r="AB276" s="85">
        <f t="shared" si="1063"/>
        <v>1197.5099683249487</v>
      </c>
      <c r="AC276" s="104">
        <f t="shared" si="1064"/>
        <v>111110.84</v>
      </c>
      <c r="AD276" s="104">
        <f t="shared" si="1065"/>
        <v>18647.03</v>
      </c>
      <c r="AE276" s="104">
        <f t="shared" si="1066"/>
        <v>646.79</v>
      </c>
      <c r="AF276" s="104">
        <f t="shared" si="1067"/>
        <v>0</v>
      </c>
      <c r="AG276" s="86">
        <f t="shared" si="1068"/>
        <v>130404.65999999999</v>
      </c>
      <c r="AH276" s="90">
        <f t="shared" si="1069"/>
        <v>3.891938587678314E-2</v>
      </c>
      <c r="AI276" s="86">
        <f t="shared" si="1070"/>
        <v>607.43739519284497</v>
      </c>
      <c r="AJ276" s="104">
        <f t="shared" si="1071"/>
        <v>0</v>
      </c>
      <c r="AK276" s="104">
        <f t="shared" si="1072"/>
        <v>0</v>
      </c>
      <c r="AL276" s="86">
        <f t="shared" si="1073"/>
        <v>0</v>
      </c>
      <c r="AM276" s="90">
        <f t="shared" si="1074"/>
        <v>0</v>
      </c>
      <c r="AN276" s="91">
        <f t="shared" si="1075"/>
        <v>0</v>
      </c>
      <c r="AO276" s="104">
        <f t="shared" si="1076"/>
        <v>29288.840000000004</v>
      </c>
      <c r="AP276" s="104">
        <f t="shared" si="1077"/>
        <v>31174.609999999993</v>
      </c>
      <c r="AQ276" s="104">
        <f t="shared" si="1078"/>
        <v>0</v>
      </c>
      <c r="AR276" s="104">
        <f t="shared" si="1079"/>
        <v>0</v>
      </c>
      <c r="AS276" s="104">
        <f t="shared" si="1080"/>
        <v>56129.869999999995</v>
      </c>
      <c r="AT276" s="104">
        <f t="shared" si="1081"/>
        <v>0</v>
      </c>
      <c r="AU276" s="104">
        <f t="shared" si="1082"/>
        <v>0</v>
      </c>
      <c r="AV276" s="104">
        <f t="shared" si="1083"/>
        <v>163758.09999999995</v>
      </c>
      <c r="AW276" s="104">
        <f t="shared" si="1084"/>
        <v>0</v>
      </c>
      <c r="AX276" s="104">
        <f t="shared" si="1085"/>
        <v>0</v>
      </c>
      <c r="AY276" s="104">
        <f t="shared" si="1086"/>
        <v>0</v>
      </c>
      <c r="AZ276" s="104">
        <f t="shared" si="1087"/>
        <v>0</v>
      </c>
      <c r="BA276" s="104">
        <f t="shared" si="1088"/>
        <v>6637.5</v>
      </c>
      <c r="BB276" s="104">
        <f t="shared" si="1089"/>
        <v>0</v>
      </c>
      <c r="BC276" s="104">
        <f t="shared" si="1090"/>
        <v>0</v>
      </c>
      <c r="BD276" s="104">
        <f t="shared" si="1091"/>
        <v>525</v>
      </c>
      <c r="BE276" s="86">
        <f t="shared" si="1092"/>
        <v>287513.91999999993</v>
      </c>
      <c r="BF276" s="90">
        <f t="shared" si="1093"/>
        <v>8.5808783193994403E-2</v>
      </c>
      <c r="BG276" s="85">
        <f t="shared" si="1094"/>
        <v>1339.2673746972232</v>
      </c>
      <c r="BH276" s="104">
        <f t="shared" si="1095"/>
        <v>0</v>
      </c>
      <c r="BI276" s="104">
        <f t="shared" si="1096"/>
        <v>0</v>
      </c>
      <c r="BJ276" s="104">
        <f t="shared" si="1097"/>
        <v>2338.38</v>
      </c>
      <c r="BK276" s="104">
        <f t="shared" si="1098"/>
        <v>0</v>
      </c>
      <c r="BL276" s="104">
        <f t="shared" si="1099"/>
        <v>0</v>
      </c>
      <c r="BM276" s="104">
        <f t="shared" si="1100"/>
        <v>0</v>
      </c>
      <c r="BN276" s="104">
        <f t="shared" si="1101"/>
        <v>0</v>
      </c>
      <c r="BO276" s="87">
        <f t="shared" si="1102"/>
        <v>2338.38</v>
      </c>
      <c r="BP276" s="90">
        <f t="shared" si="1103"/>
        <v>6.9789157493721596E-4</v>
      </c>
      <c r="BQ276" s="85">
        <f t="shared" si="1104"/>
        <v>10.892397987702626</v>
      </c>
      <c r="BR276" s="104">
        <f t="shared" si="1105"/>
        <v>0</v>
      </c>
      <c r="BS276" s="104">
        <f t="shared" si="1106"/>
        <v>0</v>
      </c>
      <c r="BT276" s="104">
        <f t="shared" si="1107"/>
        <v>57410.439999999995</v>
      </c>
      <c r="BU276" s="104">
        <f t="shared" si="1108"/>
        <v>64492.02</v>
      </c>
      <c r="BV276" s="87">
        <f t="shared" si="1109"/>
        <v>121902.45999999999</v>
      </c>
      <c r="BW276" s="90">
        <f t="shared" si="1110"/>
        <v>3.6381896782439534E-2</v>
      </c>
      <c r="BX276" s="85">
        <f t="shared" si="1111"/>
        <v>567.83333333333326</v>
      </c>
      <c r="BY276" s="104">
        <v>606403.26</v>
      </c>
      <c r="BZ276" s="90">
        <v>0.18098158818004859</v>
      </c>
      <c r="CA276" s="85">
        <v>2824.6844605925094</v>
      </c>
      <c r="CB276" s="104">
        <v>107038.87000000001</v>
      </c>
      <c r="CC276" s="90">
        <f t="shared" si="1112"/>
        <v>3.1945845227807253E-2</v>
      </c>
      <c r="CD276" s="85">
        <f t="shared" si="1113"/>
        <v>498.59730762064464</v>
      </c>
      <c r="CE276" s="106">
        <f t="shared" si="1114"/>
        <v>119373.02000000002</v>
      </c>
      <c r="CF276" s="107">
        <f t="shared" si="1115"/>
        <v>3.5626983181865989E-2</v>
      </c>
      <c r="CG276" s="108">
        <f t="shared" si="1116"/>
        <v>556.05095956772868</v>
      </c>
    </row>
    <row r="277" spans="1:85" x14ac:dyDescent="0.2">
      <c r="A277" s="56" t="s">
        <v>523</v>
      </c>
      <c r="B277" s="101" t="s">
        <v>524</v>
      </c>
      <c r="C277" s="102">
        <f t="shared" si="1040"/>
        <v>201.29</v>
      </c>
      <c r="D277" s="102">
        <f t="shared" si="1041"/>
        <v>3078929.79</v>
      </c>
      <c r="E277" s="103">
        <f t="shared" si="1042"/>
        <v>1667712.5699999998</v>
      </c>
      <c r="F277" s="103">
        <f t="shared" si="1043"/>
        <v>0</v>
      </c>
      <c r="G277" s="103">
        <f t="shared" si="1044"/>
        <v>0</v>
      </c>
      <c r="H277" s="103">
        <f t="shared" si="1117"/>
        <v>1667712.5699999998</v>
      </c>
      <c r="I277" s="90">
        <f t="shared" si="1045"/>
        <v>0.54165332883410755</v>
      </c>
      <c r="J277" s="85">
        <f t="shared" si="1046"/>
        <v>8285.1238014804512</v>
      </c>
      <c r="K277" s="103">
        <f t="shared" si="1047"/>
        <v>0</v>
      </c>
      <c r="L277" s="103">
        <f t="shared" si="1048"/>
        <v>0</v>
      </c>
      <c r="M277" s="103">
        <f t="shared" si="1049"/>
        <v>0</v>
      </c>
      <c r="N277" s="103">
        <f t="shared" si="1050"/>
        <v>0</v>
      </c>
      <c r="O277" s="103">
        <f t="shared" si="1051"/>
        <v>0</v>
      </c>
      <c r="P277" s="103">
        <f t="shared" si="1052"/>
        <v>0</v>
      </c>
      <c r="Q277" s="103"/>
      <c r="R277" s="88">
        <f t="shared" si="1053"/>
        <v>0</v>
      </c>
      <c r="S277" s="89">
        <f t="shared" si="1054"/>
        <v>0</v>
      </c>
      <c r="T277" s="104">
        <f t="shared" si="1055"/>
        <v>145577.29999999999</v>
      </c>
      <c r="U277" s="103">
        <f t="shared" si="1056"/>
        <v>0</v>
      </c>
      <c r="V277" s="104">
        <f t="shared" si="1057"/>
        <v>43238.369999999995</v>
      </c>
      <c r="W277" s="103">
        <f t="shared" si="1058"/>
        <v>0</v>
      </c>
      <c r="X277" s="103">
        <f t="shared" si="1059"/>
        <v>0</v>
      </c>
      <c r="Y277" s="103">
        <f t="shared" si="1060"/>
        <v>0</v>
      </c>
      <c r="Z277" s="105">
        <f t="shared" si="1061"/>
        <v>188815.66999999998</v>
      </c>
      <c r="AA277" s="90">
        <f t="shared" si="1062"/>
        <v>6.132509764050189E-2</v>
      </c>
      <c r="AB277" s="85">
        <f t="shared" si="1063"/>
        <v>938.02806895523872</v>
      </c>
      <c r="AC277" s="104">
        <f t="shared" si="1064"/>
        <v>171085.14000000004</v>
      </c>
      <c r="AD277" s="104">
        <f t="shared" si="1065"/>
        <v>0</v>
      </c>
      <c r="AE277" s="104">
        <f t="shared" si="1066"/>
        <v>1022</v>
      </c>
      <c r="AF277" s="104">
        <f t="shared" si="1067"/>
        <v>0</v>
      </c>
      <c r="AG277" s="86">
        <f t="shared" si="1068"/>
        <v>172107.14000000004</v>
      </c>
      <c r="AH277" s="90">
        <f t="shared" si="1069"/>
        <v>5.5898364606748643E-2</v>
      </c>
      <c r="AI277" s="86">
        <f t="shared" si="1070"/>
        <v>855.02081573848704</v>
      </c>
      <c r="AJ277" s="104">
        <f t="shared" si="1071"/>
        <v>0</v>
      </c>
      <c r="AK277" s="104">
        <f t="shared" si="1072"/>
        <v>0</v>
      </c>
      <c r="AL277" s="86">
        <f t="shared" si="1073"/>
        <v>0</v>
      </c>
      <c r="AM277" s="90">
        <f t="shared" si="1074"/>
        <v>0</v>
      </c>
      <c r="AN277" s="91">
        <f t="shared" si="1075"/>
        <v>0</v>
      </c>
      <c r="AO277" s="104">
        <f t="shared" si="1076"/>
        <v>62972.409999999996</v>
      </c>
      <c r="AP277" s="104">
        <f t="shared" si="1077"/>
        <v>25137.09</v>
      </c>
      <c r="AQ277" s="104">
        <f t="shared" si="1078"/>
        <v>0</v>
      </c>
      <c r="AR277" s="104">
        <f t="shared" si="1079"/>
        <v>0</v>
      </c>
      <c r="AS277" s="104">
        <f t="shared" si="1080"/>
        <v>42189.899999999994</v>
      </c>
      <c r="AT277" s="104">
        <f t="shared" si="1081"/>
        <v>0</v>
      </c>
      <c r="AU277" s="104">
        <f t="shared" si="1082"/>
        <v>0</v>
      </c>
      <c r="AV277" s="104">
        <f t="shared" si="1083"/>
        <v>0</v>
      </c>
      <c r="AW277" s="104">
        <f t="shared" si="1084"/>
        <v>0</v>
      </c>
      <c r="AX277" s="104">
        <f t="shared" si="1085"/>
        <v>0</v>
      </c>
      <c r="AY277" s="104">
        <f t="shared" si="1086"/>
        <v>0</v>
      </c>
      <c r="AZ277" s="104">
        <f t="shared" si="1087"/>
        <v>0</v>
      </c>
      <c r="BA277" s="104">
        <f t="shared" si="1088"/>
        <v>0</v>
      </c>
      <c r="BB277" s="104">
        <f t="shared" si="1089"/>
        <v>0</v>
      </c>
      <c r="BC277" s="104">
        <f t="shared" si="1090"/>
        <v>0</v>
      </c>
      <c r="BD277" s="104">
        <f t="shared" si="1091"/>
        <v>0</v>
      </c>
      <c r="BE277" s="86">
        <f t="shared" si="1092"/>
        <v>130299.4</v>
      </c>
      <c r="BF277" s="90">
        <f t="shared" si="1093"/>
        <v>4.2319704860824384E-2</v>
      </c>
      <c r="BG277" s="85">
        <f t="shared" si="1094"/>
        <v>647.32177455412591</v>
      </c>
      <c r="BH277" s="104">
        <f t="shared" si="1095"/>
        <v>0</v>
      </c>
      <c r="BI277" s="104">
        <f t="shared" si="1096"/>
        <v>0</v>
      </c>
      <c r="BJ277" s="104">
        <f t="shared" si="1097"/>
        <v>133.43</v>
      </c>
      <c r="BK277" s="104">
        <f t="shared" si="1098"/>
        <v>0</v>
      </c>
      <c r="BL277" s="104">
        <f t="shared" si="1099"/>
        <v>0</v>
      </c>
      <c r="BM277" s="104">
        <f t="shared" si="1100"/>
        <v>0</v>
      </c>
      <c r="BN277" s="104">
        <f t="shared" si="1101"/>
        <v>0</v>
      </c>
      <c r="BO277" s="87">
        <f t="shared" si="1102"/>
        <v>133.43</v>
      </c>
      <c r="BP277" s="90">
        <f t="shared" si="1103"/>
        <v>4.3336486734242808E-5</v>
      </c>
      <c r="BQ277" s="85">
        <f t="shared" si="1104"/>
        <v>0.66287445973471115</v>
      </c>
      <c r="BR277" s="104">
        <f t="shared" si="1105"/>
        <v>0</v>
      </c>
      <c r="BS277" s="104">
        <f t="shared" si="1106"/>
        <v>0</v>
      </c>
      <c r="BT277" s="104">
        <f t="shared" si="1107"/>
        <v>0</v>
      </c>
      <c r="BU277" s="104">
        <f t="shared" si="1108"/>
        <v>0</v>
      </c>
      <c r="BV277" s="87">
        <f t="shared" si="1109"/>
        <v>0</v>
      </c>
      <c r="BW277" s="90">
        <f t="shared" si="1110"/>
        <v>0</v>
      </c>
      <c r="BX277" s="85">
        <f t="shared" si="1111"/>
        <v>0</v>
      </c>
      <c r="BY277" s="104">
        <v>517838.73000000004</v>
      </c>
      <c r="BZ277" s="90">
        <v>0.16818789817224122</v>
      </c>
      <c r="CA277" s="85">
        <v>2572.6003775647077</v>
      </c>
      <c r="CB277" s="104">
        <v>146109.66</v>
      </c>
      <c r="CC277" s="90">
        <f t="shared" si="1112"/>
        <v>4.7454690416958163E-2</v>
      </c>
      <c r="CD277" s="85">
        <f t="shared" si="1113"/>
        <v>725.8664613244573</v>
      </c>
      <c r="CE277" s="106">
        <f t="shared" si="1114"/>
        <v>255913.18999999992</v>
      </c>
      <c r="CF277" s="107">
        <f t="shared" si="1115"/>
        <v>8.3117578981883808E-2</v>
      </c>
      <c r="CG277" s="108">
        <f t="shared" si="1116"/>
        <v>1271.3656416116048</v>
      </c>
    </row>
    <row r="278" spans="1:85" x14ac:dyDescent="0.2">
      <c r="A278" s="56" t="s">
        <v>525</v>
      </c>
      <c r="B278" s="101" t="s">
        <v>526</v>
      </c>
      <c r="C278" s="102">
        <f t="shared" si="1040"/>
        <v>171.35999999999999</v>
      </c>
      <c r="D278" s="102">
        <f t="shared" si="1041"/>
        <v>2915334.97</v>
      </c>
      <c r="E278" s="103">
        <f t="shared" si="1042"/>
        <v>1413504.2100000004</v>
      </c>
      <c r="F278" s="103">
        <f t="shared" si="1043"/>
        <v>0</v>
      </c>
      <c r="G278" s="103">
        <f t="shared" si="1044"/>
        <v>0</v>
      </c>
      <c r="H278" s="103">
        <f t="shared" si="1117"/>
        <v>1413504.2100000004</v>
      </c>
      <c r="I278" s="90">
        <f t="shared" si="1045"/>
        <v>0.4848513891355683</v>
      </c>
      <c r="J278" s="85">
        <f t="shared" si="1046"/>
        <v>8248.7407212885191</v>
      </c>
      <c r="K278" s="103">
        <f t="shared" si="1047"/>
        <v>0</v>
      </c>
      <c r="L278" s="103">
        <f t="shared" si="1048"/>
        <v>0</v>
      </c>
      <c r="M278" s="103">
        <f t="shared" si="1049"/>
        <v>0</v>
      </c>
      <c r="N278" s="103">
        <f t="shared" si="1050"/>
        <v>0</v>
      </c>
      <c r="O278" s="103">
        <f t="shared" si="1051"/>
        <v>0</v>
      </c>
      <c r="P278" s="103">
        <f t="shared" si="1052"/>
        <v>0</v>
      </c>
      <c r="Q278" s="103"/>
      <c r="R278" s="88">
        <f t="shared" si="1053"/>
        <v>0</v>
      </c>
      <c r="S278" s="89">
        <f t="shared" si="1054"/>
        <v>0</v>
      </c>
      <c r="T278" s="104">
        <f t="shared" si="1055"/>
        <v>151235.29999999999</v>
      </c>
      <c r="U278" s="103">
        <f t="shared" si="1056"/>
        <v>0</v>
      </c>
      <c r="V278" s="104">
        <f t="shared" si="1057"/>
        <v>70679.11</v>
      </c>
      <c r="W278" s="103">
        <f t="shared" si="1058"/>
        <v>0</v>
      </c>
      <c r="X278" s="103">
        <f t="shared" si="1059"/>
        <v>0</v>
      </c>
      <c r="Y278" s="103">
        <f t="shared" si="1060"/>
        <v>0</v>
      </c>
      <c r="Z278" s="105">
        <f t="shared" si="1061"/>
        <v>221914.40999999997</v>
      </c>
      <c r="AA278" s="90">
        <f t="shared" si="1062"/>
        <v>7.6119695432460013E-2</v>
      </c>
      <c r="AB278" s="85">
        <f t="shared" si="1063"/>
        <v>1295.0187324929971</v>
      </c>
      <c r="AC278" s="104">
        <f t="shared" si="1064"/>
        <v>148934.40999999997</v>
      </c>
      <c r="AD278" s="104">
        <f t="shared" si="1065"/>
        <v>0</v>
      </c>
      <c r="AE278" s="104">
        <f t="shared" si="1066"/>
        <v>0</v>
      </c>
      <c r="AF278" s="104">
        <f t="shared" si="1067"/>
        <v>0</v>
      </c>
      <c r="AG278" s="86">
        <f t="shared" si="1068"/>
        <v>148934.40999999997</v>
      </c>
      <c r="AH278" s="90">
        <f t="shared" si="1069"/>
        <v>5.1086551470961833E-2</v>
      </c>
      <c r="AI278" s="86">
        <f t="shared" si="1070"/>
        <v>869.13171101774037</v>
      </c>
      <c r="AJ278" s="104">
        <f t="shared" si="1071"/>
        <v>0</v>
      </c>
      <c r="AK278" s="104">
        <f t="shared" si="1072"/>
        <v>0</v>
      </c>
      <c r="AL278" s="86">
        <f t="shared" si="1073"/>
        <v>0</v>
      </c>
      <c r="AM278" s="90">
        <f t="shared" si="1074"/>
        <v>0</v>
      </c>
      <c r="AN278" s="91">
        <f t="shared" si="1075"/>
        <v>0</v>
      </c>
      <c r="AO278" s="104">
        <f t="shared" si="1076"/>
        <v>92909.040000000008</v>
      </c>
      <c r="AP278" s="104">
        <f t="shared" si="1077"/>
        <v>17080.55</v>
      </c>
      <c r="AQ278" s="104">
        <f t="shared" si="1078"/>
        <v>0</v>
      </c>
      <c r="AR278" s="104">
        <f t="shared" si="1079"/>
        <v>0</v>
      </c>
      <c r="AS278" s="104">
        <f t="shared" si="1080"/>
        <v>90086.400000000009</v>
      </c>
      <c r="AT278" s="104">
        <f t="shared" si="1081"/>
        <v>0</v>
      </c>
      <c r="AU278" s="104">
        <f t="shared" si="1082"/>
        <v>0</v>
      </c>
      <c r="AV278" s="104">
        <f t="shared" si="1083"/>
        <v>0</v>
      </c>
      <c r="AW278" s="104">
        <f t="shared" si="1084"/>
        <v>0</v>
      </c>
      <c r="AX278" s="104">
        <f t="shared" si="1085"/>
        <v>0</v>
      </c>
      <c r="AY278" s="104">
        <f t="shared" si="1086"/>
        <v>0</v>
      </c>
      <c r="AZ278" s="104">
        <f t="shared" si="1087"/>
        <v>0</v>
      </c>
      <c r="BA278" s="104">
        <f t="shared" si="1088"/>
        <v>0</v>
      </c>
      <c r="BB278" s="104">
        <f t="shared" si="1089"/>
        <v>0</v>
      </c>
      <c r="BC278" s="104">
        <f t="shared" si="1090"/>
        <v>0</v>
      </c>
      <c r="BD278" s="104">
        <f t="shared" si="1091"/>
        <v>0</v>
      </c>
      <c r="BE278" s="86">
        <f t="shared" si="1092"/>
        <v>200075.99000000002</v>
      </c>
      <c r="BF278" s="90">
        <f t="shared" si="1093"/>
        <v>6.8628816948606078E-2</v>
      </c>
      <c r="BG278" s="85">
        <f t="shared" si="1094"/>
        <v>1167.5769724556492</v>
      </c>
      <c r="BH278" s="104">
        <f t="shared" si="1095"/>
        <v>5003.1399999999994</v>
      </c>
      <c r="BI278" s="104">
        <f t="shared" si="1096"/>
        <v>0</v>
      </c>
      <c r="BJ278" s="104">
        <f t="shared" si="1097"/>
        <v>2902.45</v>
      </c>
      <c r="BK278" s="104">
        <f t="shared" si="1098"/>
        <v>0</v>
      </c>
      <c r="BL278" s="104">
        <f t="shared" si="1099"/>
        <v>0</v>
      </c>
      <c r="BM278" s="104">
        <f t="shared" si="1100"/>
        <v>0</v>
      </c>
      <c r="BN278" s="104">
        <f t="shared" si="1101"/>
        <v>18844.63</v>
      </c>
      <c r="BO278" s="87">
        <f t="shared" si="1102"/>
        <v>26750.22</v>
      </c>
      <c r="BP278" s="90">
        <f t="shared" si="1103"/>
        <v>9.175693453846917E-3</v>
      </c>
      <c r="BQ278" s="85">
        <f t="shared" si="1104"/>
        <v>156.10539215686276</v>
      </c>
      <c r="BR278" s="104">
        <f t="shared" si="1105"/>
        <v>0</v>
      </c>
      <c r="BS278" s="104">
        <f t="shared" si="1106"/>
        <v>0</v>
      </c>
      <c r="BT278" s="104">
        <f t="shared" si="1107"/>
        <v>0</v>
      </c>
      <c r="BU278" s="104">
        <f t="shared" si="1108"/>
        <v>0</v>
      </c>
      <c r="BV278" s="87">
        <f t="shared" si="1109"/>
        <v>0</v>
      </c>
      <c r="BW278" s="90">
        <f t="shared" si="1110"/>
        <v>0</v>
      </c>
      <c r="BX278" s="85">
        <f t="shared" si="1111"/>
        <v>0</v>
      </c>
      <c r="BY278" s="104">
        <v>687741.41999999981</v>
      </c>
      <c r="BZ278" s="90">
        <v>0.23590476808913652</v>
      </c>
      <c r="CA278" s="85">
        <v>4013.4303221288505</v>
      </c>
      <c r="CB278" s="104">
        <v>140571.91999999998</v>
      </c>
      <c r="CC278" s="90">
        <f t="shared" si="1112"/>
        <v>4.8218102360978427E-2</v>
      </c>
      <c r="CD278" s="85">
        <f t="shared" si="1113"/>
        <v>820.3309990662932</v>
      </c>
      <c r="CE278" s="106">
        <f t="shared" si="1114"/>
        <v>75842.39</v>
      </c>
      <c r="CF278" s="107">
        <f t="shared" si="1115"/>
        <v>2.6014983108441907E-2</v>
      </c>
      <c r="CG278" s="108">
        <f t="shared" si="1116"/>
        <v>442.59097805788986</v>
      </c>
    </row>
    <row r="279" spans="1:85" x14ac:dyDescent="0.2">
      <c r="A279" s="56" t="s">
        <v>527</v>
      </c>
      <c r="B279" s="101" t="s">
        <v>528</v>
      </c>
      <c r="C279" s="102">
        <f t="shared" si="1040"/>
        <v>200.79</v>
      </c>
      <c r="D279" s="102">
        <f t="shared" si="1041"/>
        <v>1848980.67</v>
      </c>
      <c r="E279" s="103">
        <f t="shared" si="1042"/>
        <v>944933.54999999993</v>
      </c>
      <c r="F279" s="103">
        <f t="shared" si="1043"/>
        <v>0</v>
      </c>
      <c r="G279" s="103">
        <f t="shared" si="1044"/>
        <v>0</v>
      </c>
      <c r="H279" s="103">
        <f t="shared" si="1117"/>
        <v>944933.54999999993</v>
      </c>
      <c r="I279" s="90">
        <f t="shared" si="1045"/>
        <v>0.51105647848660307</v>
      </c>
      <c r="J279" s="85">
        <f t="shared" si="1046"/>
        <v>4706.0787389810248</v>
      </c>
      <c r="K279" s="103">
        <f t="shared" si="1047"/>
        <v>0</v>
      </c>
      <c r="L279" s="103">
        <f t="shared" si="1048"/>
        <v>0</v>
      </c>
      <c r="M279" s="103">
        <f t="shared" si="1049"/>
        <v>0</v>
      </c>
      <c r="N279" s="103">
        <f t="shared" si="1050"/>
        <v>0</v>
      </c>
      <c r="O279" s="103">
        <f t="shared" si="1051"/>
        <v>0</v>
      </c>
      <c r="P279" s="103">
        <f t="shared" si="1052"/>
        <v>0</v>
      </c>
      <c r="Q279" s="103"/>
      <c r="R279" s="88">
        <f t="shared" si="1053"/>
        <v>0</v>
      </c>
      <c r="S279" s="89">
        <f t="shared" si="1054"/>
        <v>0</v>
      </c>
      <c r="T279" s="104">
        <f t="shared" si="1055"/>
        <v>159589.88</v>
      </c>
      <c r="U279" s="104">
        <f t="shared" si="1056"/>
        <v>0</v>
      </c>
      <c r="V279" s="104">
        <f t="shared" si="1057"/>
        <v>59281.61</v>
      </c>
      <c r="W279" s="103">
        <f t="shared" si="1058"/>
        <v>0</v>
      </c>
      <c r="X279" s="103">
        <f t="shared" si="1059"/>
        <v>0</v>
      </c>
      <c r="Y279" s="103">
        <f t="shared" si="1060"/>
        <v>0</v>
      </c>
      <c r="Z279" s="105">
        <f t="shared" si="1061"/>
        <v>218871.49</v>
      </c>
      <c r="AA279" s="90">
        <f t="shared" si="1062"/>
        <v>0.11837413638294011</v>
      </c>
      <c r="AB279" s="85">
        <f t="shared" si="1063"/>
        <v>1090.0517456048608</v>
      </c>
      <c r="AC279" s="104">
        <f t="shared" si="1064"/>
        <v>0</v>
      </c>
      <c r="AD279" s="104">
        <f t="shared" si="1065"/>
        <v>0</v>
      </c>
      <c r="AE279" s="104">
        <f t="shared" si="1066"/>
        <v>0</v>
      </c>
      <c r="AF279" s="104">
        <f t="shared" si="1067"/>
        <v>0</v>
      </c>
      <c r="AG279" s="86">
        <f t="shared" si="1068"/>
        <v>0</v>
      </c>
      <c r="AH279" s="90">
        <f t="shared" si="1069"/>
        <v>0</v>
      </c>
      <c r="AI279" s="86">
        <f t="shared" si="1070"/>
        <v>0</v>
      </c>
      <c r="AJ279" s="104">
        <f t="shared" si="1071"/>
        <v>0</v>
      </c>
      <c r="AK279" s="104">
        <f t="shared" si="1072"/>
        <v>0</v>
      </c>
      <c r="AL279" s="86">
        <f t="shared" si="1073"/>
        <v>0</v>
      </c>
      <c r="AM279" s="90">
        <f t="shared" si="1074"/>
        <v>0</v>
      </c>
      <c r="AN279" s="91">
        <f t="shared" si="1075"/>
        <v>0</v>
      </c>
      <c r="AO279" s="104">
        <f t="shared" si="1076"/>
        <v>78527.56</v>
      </c>
      <c r="AP279" s="104">
        <f t="shared" si="1077"/>
        <v>16089.59</v>
      </c>
      <c r="AQ279" s="104">
        <f t="shared" si="1078"/>
        <v>0</v>
      </c>
      <c r="AR279" s="104">
        <f t="shared" si="1079"/>
        <v>0</v>
      </c>
      <c r="AS279" s="104">
        <f t="shared" si="1080"/>
        <v>43619.199999999997</v>
      </c>
      <c r="AT279" s="104">
        <f t="shared" si="1081"/>
        <v>0</v>
      </c>
      <c r="AU279" s="104">
        <f t="shared" si="1082"/>
        <v>0</v>
      </c>
      <c r="AV279" s="104">
        <f t="shared" si="1083"/>
        <v>0</v>
      </c>
      <c r="AW279" s="104">
        <f t="shared" si="1084"/>
        <v>0</v>
      </c>
      <c r="AX279" s="104">
        <f t="shared" si="1085"/>
        <v>0</v>
      </c>
      <c r="AY279" s="104">
        <f t="shared" si="1086"/>
        <v>0</v>
      </c>
      <c r="AZ279" s="104">
        <f t="shared" si="1087"/>
        <v>0</v>
      </c>
      <c r="BA279" s="104">
        <f t="shared" si="1088"/>
        <v>0</v>
      </c>
      <c r="BB279" s="104">
        <f t="shared" si="1089"/>
        <v>0</v>
      </c>
      <c r="BC279" s="104">
        <f t="shared" si="1090"/>
        <v>0</v>
      </c>
      <c r="BD279" s="104">
        <f t="shared" si="1091"/>
        <v>0</v>
      </c>
      <c r="BE279" s="86">
        <f t="shared" si="1092"/>
        <v>138236.34999999998</v>
      </c>
      <c r="BF279" s="90">
        <f t="shared" si="1093"/>
        <v>7.4763545256533143E-2</v>
      </c>
      <c r="BG279" s="85">
        <f t="shared" si="1094"/>
        <v>688.46232382090727</v>
      </c>
      <c r="BH279" s="104">
        <f t="shared" si="1095"/>
        <v>0</v>
      </c>
      <c r="BI279" s="104">
        <f t="shared" si="1096"/>
        <v>0</v>
      </c>
      <c r="BJ279" s="104">
        <f t="shared" si="1097"/>
        <v>1997.75</v>
      </c>
      <c r="BK279" s="104">
        <f t="shared" si="1098"/>
        <v>0</v>
      </c>
      <c r="BL279" s="104">
        <f t="shared" si="1099"/>
        <v>0</v>
      </c>
      <c r="BM279" s="104">
        <f t="shared" si="1100"/>
        <v>0</v>
      </c>
      <c r="BN279" s="104">
        <f t="shared" si="1101"/>
        <v>0</v>
      </c>
      <c r="BO279" s="87">
        <f t="shared" si="1102"/>
        <v>1997.75</v>
      </c>
      <c r="BP279" s="90">
        <f t="shared" si="1103"/>
        <v>1.0804601867471118E-3</v>
      </c>
      <c r="BQ279" s="85">
        <f t="shared" si="1104"/>
        <v>9.9494496737885356</v>
      </c>
      <c r="BR279" s="104">
        <f t="shared" si="1105"/>
        <v>0</v>
      </c>
      <c r="BS279" s="104">
        <f t="shared" si="1106"/>
        <v>0</v>
      </c>
      <c r="BT279" s="104">
        <f t="shared" si="1107"/>
        <v>0</v>
      </c>
      <c r="BU279" s="104">
        <f t="shared" si="1108"/>
        <v>22275.54</v>
      </c>
      <c r="BV279" s="87">
        <f t="shared" si="1109"/>
        <v>22275.54</v>
      </c>
      <c r="BW279" s="90">
        <f t="shared" si="1110"/>
        <v>1.2047470458412094E-2</v>
      </c>
      <c r="BX279" s="85">
        <f t="shared" si="1111"/>
        <v>110.93948901837742</v>
      </c>
      <c r="BY279" s="104">
        <v>407873.44</v>
      </c>
      <c r="BZ279" s="90">
        <v>0.22059367445956049</v>
      </c>
      <c r="CA279" s="85">
        <v>2031.3433935952987</v>
      </c>
      <c r="CB279" s="104">
        <v>114792.55</v>
      </c>
      <c r="CC279" s="90">
        <f t="shared" si="1112"/>
        <v>6.2084234769203946E-2</v>
      </c>
      <c r="CD279" s="85">
        <f t="shared" si="1113"/>
        <v>571.70451715722902</v>
      </c>
      <c r="CE279" s="106">
        <f t="shared" si="1114"/>
        <v>0</v>
      </c>
      <c r="CF279" s="107">
        <f t="shared" si="1115"/>
        <v>0</v>
      </c>
      <c r="CG279" s="108">
        <f t="shared" si="1116"/>
        <v>0</v>
      </c>
    </row>
    <row r="280" spans="1:85" x14ac:dyDescent="0.2">
      <c r="A280" s="56" t="s">
        <v>529</v>
      </c>
      <c r="B280" s="101" t="s">
        <v>530</v>
      </c>
      <c r="C280" s="102">
        <f t="shared" si="1040"/>
        <v>182.07000000000002</v>
      </c>
      <c r="D280" s="102">
        <f t="shared" si="1041"/>
        <v>4287727.79</v>
      </c>
      <c r="E280" s="103">
        <f t="shared" si="1042"/>
        <v>1790211.72</v>
      </c>
      <c r="F280" s="103">
        <f t="shared" si="1043"/>
        <v>0</v>
      </c>
      <c r="G280" s="103">
        <f t="shared" si="1044"/>
        <v>0</v>
      </c>
      <c r="H280" s="103">
        <f t="shared" si="1117"/>
        <v>1790211.72</v>
      </c>
      <c r="I280" s="90">
        <f t="shared" si="1045"/>
        <v>0.41751990977020487</v>
      </c>
      <c r="J280" s="85">
        <f t="shared" si="1046"/>
        <v>9832.5463832591849</v>
      </c>
      <c r="K280" s="103">
        <f t="shared" si="1047"/>
        <v>0</v>
      </c>
      <c r="L280" s="103">
        <f t="shared" si="1048"/>
        <v>0</v>
      </c>
      <c r="M280" s="103">
        <f t="shared" si="1049"/>
        <v>0</v>
      </c>
      <c r="N280" s="103">
        <f t="shared" si="1050"/>
        <v>0</v>
      </c>
      <c r="O280" s="103">
        <f t="shared" si="1051"/>
        <v>0</v>
      </c>
      <c r="P280" s="103">
        <f t="shared" si="1052"/>
        <v>0</v>
      </c>
      <c r="Q280" s="103"/>
      <c r="R280" s="88">
        <f t="shared" si="1053"/>
        <v>0</v>
      </c>
      <c r="S280" s="89">
        <f t="shared" si="1054"/>
        <v>0</v>
      </c>
      <c r="T280" s="104">
        <f t="shared" si="1055"/>
        <v>189626.81</v>
      </c>
      <c r="U280" s="104">
        <f t="shared" si="1056"/>
        <v>11654.22</v>
      </c>
      <c r="V280" s="104">
        <f t="shared" si="1057"/>
        <v>65620.780000000013</v>
      </c>
      <c r="W280" s="103">
        <f t="shared" si="1058"/>
        <v>0</v>
      </c>
      <c r="X280" s="103">
        <f t="shared" si="1059"/>
        <v>0</v>
      </c>
      <c r="Y280" s="104">
        <f t="shared" si="1060"/>
        <v>30915.739999999998</v>
      </c>
      <c r="Z280" s="105">
        <f t="shared" si="1061"/>
        <v>297817.55</v>
      </c>
      <c r="AA280" s="90">
        <f t="shared" si="1062"/>
        <v>6.945812901056389E-2</v>
      </c>
      <c r="AB280" s="85">
        <f t="shared" si="1063"/>
        <v>1635.7310375130442</v>
      </c>
      <c r="AC280" s="104">
        <f t="shared" si="1064"/>
        <v>101216.04000000001</v>
      </c>
      <c r="AD280" s="104">
        <f t="shared" si="1065"/>
        <v>0</v>
      </c>
      <c r="AE280" s="104">
        <f t="shared" si="1066"/>
        <v>0</v>
      </c>
      <c r="AF280" s="104">
        <f t="shared" si="1067"/>
        <v>0</v>
      </c>
      <c r="AG280" s="86">
        <f t="shared" si="1068"/>
        <v>101216.04000000001</v>
      </c>
      <c r="AH280" s="90">
        <f t="shared" si="1069"/>
        <v>2.3605985490977265E-2</v>
      </c>
      <c r="AI280" s="86">
        <f t="shared" si="1070"/>
        <v>555.91827319162962</v>
      </c>
      <c r="AJ280" s="104">
        <f t="shared" si="1071"/>
        <v>0</v>
      </c>
      <c r="AK280" s="104">
        <f t="shared" si="1072"/>
        <v>0</v>
      </c>
      <c r="AL280" s="86">
        <f t="shared" si="1073"/>
        <v>0</v>
      </c>
      <c r="AM280" s="90">
        <f t="shared" si="1074"/>
        <v>0</v>
      </c>
      <c r="AN280" s="91">
        <f t="shared" si="1075"/>
        <v>0</v>
      </c>
      <c r="AO280" s="104">
        <f t="shared" si="1076"/>
        <v>414761.82999999996</v>
      </c>
      <c r="AP280" s="104">
        <f t="shared" si="1077"/>
        <v>139943.69999999998</v>
      </c>
      <c r="AQ280" s="104">
        <f t="shared" si="1078"/>
        <v>0</v>
      </c>
      <c r="AR280" s="104">
        <f t="shared" si="1079"/>
        <v>0</v>
      </c>
      <c r="AS280" s="104">
        <f t="shared" si="1080"/>
        <v>45959.89</v>
      </c>
      <c r="AT280" s="104">
        <f t="shared" si="1081"/>
        <v>0</v>
      </c>
      <c r="AU280" s="104">
        <f t="shared" si="1082"/>
        <v>0</v>
      </c>
      <c r="AV280" s="104">
        <f t="shared" si="1083"/>
        <v>1271.4100000000001</v>
      </c>
      <c r="AW280" s="104">
        <f t="shared" si="1084"/>
        <v>0</v>
      </c>
      <c r="AX280" s="104">
        <f t="shared" si="1085"/>
        <v>0</v>
      </c>
      <c r="AY280" s="104">
        <f t="shared" si="1086"/>
        <v>0</v>
      </c>
      <c r="AZ280" s="104">
        <f t="shared" si="1087"/>
        <v>0</v>
      </c>
      <c r="BA280" s="104">
        <f t="shared" si="1088"/>
        <v>0</v>
      </c>
      <c r="BB280" s="104">
        <f t="shared" si="1089"/>
        <v>0</v>
      </c>
      <c r="BC280" s="104">
        <f t="shared" si="1090"/>
        <v>40350</v>
      </c>
      <c r="BD280" s="104">
        <f t="shared" si="1091"/>
        <v>0</v>
      </c>
      <c r="BE280" s="86">
        <f t="shared" si="1092"/>
        <v>642286.82999999996</v>
      </c>
      <c r="BF280" s="90">
        <f t="shared" si="1093"/>
        <v>0.14979654993443509</v>
      </c>
      <c r="BG280" s="85">
        <f t="shared" si="1094"/>
        <v>3527.6917119789086</v>
      </c>
      <c r="BH280" s="104">
        <f t="shared" si="1095"/>
        <v>0</v>
      </c>
      <c r="BI280" s="104">
        <f t="shared" si="1096"/>
        <v>0</v>
      </c>
      <c r="BJ280" s="104">
        <f t="shared" si="1097"/>
        <v>0</v>
      </c>
      <c r="BK280" s="104">
        <f t="shared" si="1098"/>
        <v>0</v>
      </c>
      <c r="BL280" s="104">
        <f t="shared" si="1099"/>
        <v>0</v>
      </c>
      <c r="BM280" s="104">
        <f t="shared" si="1100"/>
        <v>0</v>
      </c>
      <c r="BN280" s="104">
        <f t="shared" si="1101"/>
        <v>60679.06</v>
      </c>
      <c r="BO280" s="87">
        <f t="shared" si="1102"/>
        <v>60679.06</v>
      </c>
      <c r="BP280" s="90">
        <f t="shared" si="1103"/>
        <v>1.4151798568350813E-2</v>
      </c>
      <c r="BQ280" s="85">
        <f t="shared" si="1104"/>
        <v>333.27324655352334</v>
      </c>
      <c r="BR280" s="104">
        <f t="shared" si="1105"/>
        <v>0</v>
      </c>
      <c r="BS280" s="104">
        <f t="shared" si="1106"/>
        <v>0</v>
      </c>
      <c r="BT280" s="104">
        <f t="shared" si="1107"/>
        <v>0</v>
      </c>
      <c r="BU280" s="104">
        <f t="shared" si="1108"/>
        <v>10551.939999999999</v>
      </c>
      <c r="BV280" s="87">
        <f t="shared" si="1109"/>
        <v>10551.939999999999</v>
      </c>
      <c r="BW280" s="90">
        <f t="shared" si="1110"/>
        <v>2.4609631293781358E-3</v>
      </c>
      <c r="BX280" s="85">
        <f t="shared" si="1111"/>
        <v>57.955401768550544</v>
      </c>
      <c r="BY280" s="104">
        <v>1086407.4099999999</v>
      </c>
      <c r="BZ280" s="90">
        <v>0.25337602180198104</v>
      </c>
      <c r="CA280" s="85">
        <v>5966.9764925578065</v>
      </c>
      <c r="CB280" s="104">
        <v>219436.97999999998</v>
      </c>
      <c r="CC280" s="90">
        <f t="shared" si="1112"/>
        <v>5.1177917710116566E-2</v>
      </c>
      <c r="CD280" s="85">
        <f t="shared" si="1113"/>
        <v>1205.2341407151093</v>
      </c>
      <c r="CE280" s="106">
        <f t="shared" si="1114"/>
        <v>79120.260000000009</v>
      </c>
      <c r="CF280" s="107">
        <f t="shared" si="1115"/>
        <v>1.845272458399231E-2</v>
      </c>
      <c r="CG280" s="108">
        <f t="shared" si="1116"/>
        <v>434.55956500247157</v>
      </c>
    </row>
    <row r="281" spans="1:85" x14ac:dyDescent="0.2">
      <c r="A281" s="56" t="s">
        <v>531</v>
      </c>
      <c r="B281" s="101" t="s">
        <v>532</v>
      </c>
      <c r="C281" s="102">
        <f t="shared" si="1040"/>
        <v>191.7</v>
      </c>
      <c r="D281" s="102">
        <f t="shared" si="1041"/>
        <v>2213899.87</v>
      </c>
      <c r="E281" s="103">
        <f t="shared" si="1042"/>
        <v>1301454.26</v>
      </c>
      <c r="F281" s="103">
        <f t="shared" si="1043"/>
        <v>0</v>
      </c>
      <c r="G281" s="103">
        <f t="shared" si="1044"/>
        <v>0</v>
      </c>
      <c r="H281" s="103">
        <f t="shared" si="1117"/>
        <v>1301454.26</v>
      </c>
      <c r="I281" s="90">
        <f t="shared" si="1045"/>
        <v>0.58785597200473205</v>
      </c>
      <c r="J281" s="85">
        <f t="shared" si="1046"/>
        <v>6789.0154407929058</v>
      </c>
      <c r="K281" s="103">
        <f t="shared" si="1047"/>
        <v>0</v>
      </c>
      <c r="L281" s="103">
        <f t="shared" si="1048"/>
        <v>0</v>
      </c>
      <c r="M281" s="103">
        <f t="shared" si="1049"/>
        <v>0</v>
      </c>
      <c r="N281" s="103">
        <f t="shared" si="1050"/>
        <v>0</v>
      </c>
      <c r="O281" s="103">
        <f t="shared" si="1051"/>
        <v>0</v>
      </c>
      <c r="P281" s="103">
        <f t="shared" si="1052"/>
        <v>0</v>
      </c>
      <c r="Q281" s="103"/>
      <c r="R281" s="88">
        <f t="shared" si="1053"/>
        <v>0</v>
      </c>
      <c r="S281" s="89">
        <f t="shared" si="1054"/>
        <v>0</v>
      </c>
      <c r="T281" s="104">
        <f t="shared" si="1055"/>
        <v>130291.31999999999</v>
      </c>
      <c r="U281" s="104">
        <f t="shared" si="1056"/>
        <v>3675</v>
      </c>
      <c r="V281" s="104">
        <f t="shared" si="1057"/>
        <v>31933.18</v>
      </c>
      <c r="W281" s="103">
        <f t="shared" si="1058"/>
        <v>0</v>
      </c>
      <c r="X281" s="103">
        <f t="shared" si="1059"/>
        <v>0</v>
      </c>
      <c r="Y281" s="104">
        <f t="shared" si="1060"/>
        <v>0</v>
      </c>
      <c r="Z281" s="105">
        <f t="shared" si="1061"/>
        <v>165899.5</v>
      </c>
      <c r="AA281" s="90">
        <f t="shared" si="1062"/>
        <v>7.4935412503547419E-2</v>
      </c>
      <c r="AB281" s="85">
        <f t="shared" si="1063"/>
        <v>865.41210224308816</v>
      </c>
      <c r="AC281" s="104">
        <f t="shared" si="1064"/>
        <v>0</v>
      </c>
      <c r="AD281" s="104">
        <f t="shared" si="1065"/>
        <v>0</v>
      </c>
      <c r="AE281" s="104">
        <f t="shared" si="1066"/>
        <v>0</v>
      </c>
      <c r="AF281" s="104">
        <f t="shared" si="1067"/>
        <v>0</v>
      </c>
      <c r="AG281" s="86">
        <f t="shared" si="1068"/>
        <v>0</v>
      </c>
      <c r="AH281" s="90">
        <f t="shared" si="1069"/>
        <v>0</v>
      </c>
      <c r="AI281" s="86">
        <f t="shared" si="1070"/>
        <v>0</v>
      </c>
      <c r="AJ281" s="104">
        <f t="shared" si="1071"/>
        <v>0</v>
      </c>
      <c r="AK281" s="104">
        <f t="shared" si="1072"/>
        <v>0</v>
      </c>
      <c r="AL281" s="86">
        <f t="shared" si="1073"/>
        <v>0</v>
      </c>
      <c r="AM281" s="90">
        <f t="shared" si="1074"/>
        <v>0</v>
      </c>
      <c r="AN281" s="91">
        <f t="shared" si="1075"/>
        <v>0</v>
      </c>
      <c r="AO281" s="104">
        <f t="shared" si="1076"/>
        <v>73709.430000000008</v>
      </c>
      <c r="AP281" s="104">
        <f t="shared" si="1077"/>
        <v>26948.199999999997</v>
      </c>
      <c r="AQ281" s="104">
        <f t="shared" si="1078"/>
        <v>0</v>
      </c>
      <c r="AR281" s="104">
        <f t="shared" si="1079"/>
        <v>0</v>
      </c>
      <c r="AS281" s="104">
        <f t="shared" si="1080"/>
        <v>30600</v>
      </c>
      <c r="AT281" s="104">
        <f t="shared" si="1081"/>
        <v>0</v>
      </c>
      <c r="AU281" s="104">
        <f t="shared" si="1082"/>
        <v>0</v>
      </c>
      <c r="AV281" s="104">
        <f t="shared" si="1083"/>
        <v>14006.2</v>
      </c>
      <c r="AW281" s="104">
        <f t="shared" si="1084"/>
        <v>0</v>
      </c>
      <c r="AX281" s="104">
        <f t="shared" si="1085"/>
        <v>0</v>
      </c>
      <c r="AY281" s="104">
        <f t="shared" si="1086"/>
        <v>0</v>
      </c>
      <c r="AZ281" s="104">
        <f t="shared" si="1087"/>
        <v>0</v>
      </c>
      <c r="BA281" s="104">
        <f t="shared" si="1088"/>
        <v>1198.99</v>
      </c>
      <c r="BB281" s="104">
        <f t="shared" si="1089"/>
        <v>0</v>
      </c>
      <c r="BC281" s="104">
        <f t="shared" si="1090"/>
        <v>0</v>
      </c>
      <c r="BD281" s="104">
        <f t="shared" si="1091"/>
        <v>0</v>
      </c>
      <c r="BE281" s="86">
        <f t="shared" si="1092"/>
        <v>146462.82</v>
      </c>
      <c r="BF281" s="90">
        <f t="shared" si="1093"/>
        <v>6.6156027191961481E-2</v>
      </c>
      <c r="BG281" s="85">
        <f t="shared" si="1094"/>
        <v>764.02097026604076</v>
      </c>
      <c r="BH281" s="104">
        <f t="shared" si="1095"/>
        <v>0</v>
      </c>
      <c r="BI281" s="104">
        <f t="shared" si="1096"/>
        <v>0</v>
      </c>
      <c r="BJ281" s="104">
        <f t="shared" si="1097"/>
        <v>2365.41</v>
      </c>
      <c r="BK281" s="104">
        <f t="shared" si="1098"/>
        <v>0</v>
      </c>
      <c r="BL281" s="104">
        <f t="shared" si="1099"/>
        <v>0</v>
      </c>
      <c r="BM281" s="104">
        <f t="shared" si="1100"/>
        <v>0</v>
      </c>
      <c r="BN281" s="104">
        <f t="shared" si="1101"/>
        <v>1359.98</v>
      </c>
      <c r="BO281" s="87">
        <f t="shared" si="1102"/>
        <v>3725.39</v>
      </c>
      <c r="BP281" s="90">
        <f t="shared" si="1103"/>
        <v>1.6827274125997395E-3</v>
      </c>
      <c r="BQ281" s="85">
        <f t="shared" si="1104"/>
        <v>19.433437663015127</v>
      </c>
      <c r="BR281" s="104">
        <f t="shared" si="1105"/>
        <v>0</v>
      </c>
      <c r="BS281" s="104">
        <f t="shared" si="1106"/>
        <v>0</v>
      </c>
      <c r="BT281" s="104">
        <f t="shared" si="1107"/>
        <v>0</v>
      </c>
      <c r="BU281" s="104">
        <f t="shared" si="1108"/>
        <v>0</v>
      </c>
      <c r="BV281" s="87">
        <f t="shared" si="1109"/>
        <v>0</v>
      </c>
      <c r="BW281" s="90">
        <f t="shared" si="1110"/>
        <v>0</v>
      </c>
      <c r="BX281" s="85">
        <f t="shared" si="1111"/>
        <v>0</v>
      </c>
      <c r="BY281" s="104">
        <v>465616.40000000008</v>
      </c>
      <c r="BZ281" s="90">
        <v>0.21031502206104744</v>
      </c>
      <c r="CA281" s="85">
        <v>2428.880542514346</v>
      </c>
      <c r="CB281" s="104">
        <v>52398.97</v>
      </c>
      <c r="CC281" s="90">
        <f t="shared" si="1112"/>
        <v>2.3668175200714927E-2</v>
      </c>
      <c r="CD281" s="85">
        <f t="shared" si="1113"/>
        <v>273.3383933229004</v>
      </c>
      <c r="CE281" s="106">
        <f t="shared" si="1114"/>
        <v>78342.53</v>
      </c>
      <c r="CF281" s="107">
        <f t="shared" si="1115"/>
        <v>3.5386663625396934E-2</v>
      </c>
      <c r="CG281" s="108">
        <f t="shared" si="1116"/>
        <v>408.67256129368809</v>
      </c>
    </row>
    <row r="282" spans="1:85" x14ac:dyDescent="0.2">
      <c r="A282" s="56" t="s">
        <v>533</v>
      </c>
      <c r="B282" s="101" t="s">
        <v>534</v>
      </c>
      <c r="C282" s="102">
        <f t="shared" si="1040"/>
        <v>196.24</v>
      </c>
      <c r="D282" s="102">
        <f t="shared" si="1041"/>
        <v>3935671.9</v>
      </c>
      <c r="E282" s="103">
        <f t="shared" si="1042"/>
        <v>1543001.84</v>
      </c>
      <c r="F282" s="103">
        <f t="shared" si="1043"/>
        <v>0</v>
      </c>
      <c r="G282" s="103">
        <f t="shared" si="1044"/>
        <v>0</v>
      </c>
      <c r="H282" s="103">
        <f t="shared" si="1117"/>
        <v>1543001.84</v>
      </c>
      <c r="I282" s="90">
        <f t="shared" si="1045"/>
        <v>0.39205550645621656</v>
      </c>
      <c r="J282" s="85">
        <f t="shared" si="1046"/>
        <v>7862.830411740726</v>
      </c>
      <c r="K282" s="103">
        <f t="shared" si="1047"/>
        <v>0</v>
      </c>
      <c r="L282" s="103">
        <f t="shared" si="1048"/>
        <v>0</v>
      </c>
      <c r="M282" s="103">
        <f t="shared" si="1049"/>
        <v>0</v>
      </c>
      <c r="N282" s="103">
        <f t="shared" si="1050"/>
        <v>0</v>
      </c>
      <c r="O282" s="103">
        <f t="shared" si="1051"/>
        <v>0</v>
      </c>
      <c r="P282" s="103">
        <f t="shared" si="1052"/>
        <v>0</v>
      </c>
      <c r="Q282" s="103"/>
      <c r="R282" s="88">
        <f t="shared" si="1053"/>
        <v>0</v>
      </c>
      <c r="S282" s="89">
        <f t="shared" si="1054"/>
        <v>0</v>
      </c>
      <c r="T282" s="104">
        <f t="shared" si="1055"/>
        <v>139398.33000000002</v>
      </c>
      <c r="U282" s="104">
        <f t="shared" si="1056"/>
        <v>10283.74</v>
      </c>
      <c r="V282" s="104">
        <f t="shared" si="1057"/>
        <v>60318.239999999998</v>
      </c>
      <c r="W282" s="103">
        <f t="shared" si="1058"/>
        <v>0</v>
      </c>
      <c r="X282" s="103">
        <f t="shared" si="1059"/>
        <v>0</v>
      </c>
      <c r="Y282" s="104">
        <f t="shared" si="1060"/>
        <v>0</v>
      </c>
      <c r="Z282" s="105">
        <f t="shared" si="1061"/>
        <v>210000.31</v>
      </c>
      <c r="AA282" s="90">
        <f t="shared" si="1062"/>
        <v>5.335818516782357E-2</v>
      </c>
      <c r="AB282" s="85">
        <f t="shared" si="1063"/>
        <v>1070.1198022829187</v>
      </c>
      <c r="AC282" s="104">
        <f t="shared" si="1064"/>
        <v>104861.65</v>
      </c>
      <c r="AD282" s="104">
        <f t="shared" si="1065"/>
        <v>59364.279999999992</v>
      </c>
      <c r="AE282" s="104">
        <f t="shared" si="1066"/>
        <v>2034.45</v>
      </c>
      <c r="AF282" s="104">
        <f t="shared" si="1067"/>
        <v>0</v>
      </c>
      <c r="AG282" s="86">
        <f t="shared" si="1068"/>
        <v>166260.38</v>
      </c>
      <c r="AH282" s="90">
        <f t="shared" si="1069"/>
        <v>4.2244471649173804E-2</v>
      </c>
      <c r="AI282" s="86">
        <f t="shared" si="1070"/>
        <v>847.22982062780272</v>
      </c>
      <c r="AJ282" s="104">
        <f t="shared" si="1071"/>
        <v>0</v>
      </c>
      <c r="AK282" s="104">
        <f t="shared" si="1072"/>
        <v>0</v>
      </c>
      <c r="AL282" s="86">
        <f t="shared" si="1073"/>
        <v>0</v>
      </c>
      <c r="AM282" s="90">
        <f t="shared" si="1074"/>
        <v>0</v>
      </c>
      <c r="AN282" s="91">
        <f t="shared" si="1075"/>
        <v>0</v>
      </c>
      <c r="AO282" s="104">
        <f t="shared" si="1076"/>
        <v>75874.850000000006</v>
      </c>
      <c r="AP282" s="104">
        <f t="shared" si="1077"/>
        <v>41567.450000000004</v>
      </c>
      <c r="AQ282" s="104">
        <f t="shared" si="1078"/>
        <v>30790.54</v>
      </c>
      <c r="AR282" s="104">
        <f t="shared" si="1079"/>
        <v>0</v>
      </c>
      <c r="AS282" s="104">
        <f t="shared" si="1080"/>
        <v>86183.97</v>
      </c>
      <c r="AT282" s="104">
        <f t="shared" si="1081"/>
        <v>0</v>
      </c>
      <c r="AU282" s="104">
        <f t="shared" si="1082"/>
        <v>0</v>
      </c>
      <c r="AV282" s="104">
        <f t="shared" si="1083"/>
        <v>28450.379999999997</v>
      </c>
      <c r="AW282" s="104">
        <f t="shared" si="1084"/>
        <v>0</v>
      </c>
      <c r="AX282" s="104">
        <f t="shared" si="1085"/>
        <v>0</v>
      </c>
      <c r="AY282" s="104">
        <f t="shared" si="1086"/>
        <v>0</v>
      </c>
      <c r="AZ282" s="104">
        <f t="shared" si="1087"/>
        <v>0</v>
      </c>
      <c r="BA282" s="104">
        <f t="shared" si="1088"/>
        <v>5459.46</v>
      </c>
      <c r="BB282" s="104">
        <f t="shared" si="1089"/>
        <v>0</v>
      </c>
      <c r="BC282" s="104">
        <f t="shared" si="1090"/>
        <v>0</v>
      </c>
      <c r="BD282" s="104">
        <f t="shared" si="1091"/>
        <v>0</v>
      </c>
      <c r="BE282" s="86">
        <f t="shared" si="1092"/>
        <v>268326.65000000002</v>
      </c>
      <c r="BF282" s="90">
        <f t="shared" si="1093"/>
        <v>6.8178104480711418E-2</v>
      </c>
      <c r="BG282" s="85">
        <f t="shared" si="1094"/>
        <v>1367.3392274765595</v>
      </c>
      <c r="BH282" s="104">
        <f t="shared" si="1095"/>
        <v>0</v>
      </c>
      <c r="BI282" s="104">
        <f t="shared" si="1096"/>
        <v>0</v>
      </c>
      <c r="BJ282" s="104">
        <f t="shared" si="1097"/>
        <v>0</v>
      </c>
      <c r="BK282" s="104">
        <f t="shared" si="1098"/>
        <v>0</v>
      </c>
      <c r="BL282" s="104">
        <f t="shared" si="1099"/>
        <v>0</v>
      </c>
      <c r="BM282" s="104">
        <f t="shared" si="1100"/>
        <v>0</v>
      </c>
      <c r="BN282" s="104">
        <f t="shared" si="1101"/>
        <v>48811.71</v>
      </c>
      <c r="BO282" s="87">
        <f t="shared" si="1102"/>
        <v>48811.71</v>
      </c>
      <c r="BP282" s="90">
        <f t="shared" si="1103"/>
        <v>1.2402382932378078E-2</v>
      </c>
      <c r="BQ282" s="85">
        <f t="shared" si="1104"/>
        <v>248.73476355483081</v>
      </c>
      <c r="BR282" s="104">
        <f t="shared" si="1105"/>
        <v>0</v>
      </c>
      <c r="BS282" s="104">
        <f t="shared" si="1106"/>
        <v>0</v>
      </c>
      <c r="BT282" s="104">
        <f t="shared" si="1107"/>
        <v>0</v>
      </c>
      <c r="BU282" s="104">
        <f t="shared" si="1108"/>
        <v>0</v>
      </c>
      <c r="BV282" s="87">
        <f t="shared" si="1109"/>
        <v>0</v>
      </c>
      <c r="BW282" s="90">
        <f t="shared" si="1110"/>
        <v>0</v>
      </c>
      <c r="BX282" s="85">
        <f t="shared" si="1111"/>
        <v>0</v>
      </c>
      <c r="BY282" s="104">
        <v>738008.86</v>
      </c>
      <c r="BZ282" s="90">
        <v>0.18751788227062322</v>
      </c>
      <c r="CA282" s="85">
        <v>3760.7463310232365</v>
      </c>
      <c r="CB282" s="104">
        <v>181104.55000000002</v>
      </c>
      <c r="CC282" s="90">
        <f t="shared" si="1112"/>
        <v>4.6016170707725922E-2</v>
      </c>
      <c r="CD282" s="85">
        <f t="shared" si="1113"/>
        <v>922.87275784753365</v>
      </c>
      <c r="CE282" s="106">
        <f t="shared" si="1114"/>
        <v>780157.60000000009</v>
      </c>
      <c r="CF282" s="107">
        <f t="shared" si="1115"/>
        <v>0.1982272963353475</v>
      </c>
      <c r="CG282" s="108">
        <f t="shared" si="1116"/>
        <v>3975.5279249898085</v>
      </c>
    </row>
    <row r="283" spans="1:85" x14ac:dyDescent="0.2">
      <c r="A283" s="56" t="s">
        <v>535</v>
      </c>
      <c r="B283" s="101" t="s">
        <v>536</v>
      </c>
      <c r="C283" s="102">
        <f t="shared" si="1040"/>
        <v>157.53</v>
      </c>
      <c r="D283" s="102">
        <f t="shared" si="1041"/>
        <v>2944403.63</v>
      </c>
      <c r="E283" s="103">
        <f t="shared" si="1042"/>
        <v>1384695.5000000007</v>
      </c>
      <c r="F283" s="103">
        <f t="shared" si="1043"/>
        <v>0</v>
      </c>
      <c r="G283" s="103">
        <f t="shared" si="1044"/>
        <v>2346.84</v>
      </c>
      <c r="H283" s="103">
        <f t="shared" si="1117"/>
        <v>1387042.3400000008</v>
      </c>
      <c r="I283" s="90">
        <f t="shared" si="1045"/>
        <v>0.47107751324162062</v>
      </c>
      <c r="J283" s="85">
        <f t="shared" si="1046"/>
        <v>8804.9409001460081</v>
      </c>
      <c r="K283" s="103">
        <f t="shared" si="1047"/>
        <v>0</v>
      </c>
      <c r="L283" s="103">
        <f t="shared" si="1048"/>
        <v>0</v>
      </c>
      <c r="M283" s="103">
        <f t="shared" si="1049"/>
        <v>0</v>
      </c>
      <c r="N283" s="103">
        <f t="shared" si="1050"/>
        <v>0</v>
      </c>
      <c r="O283" s="103">
        <f t="shared" si="1051"/>
        <v>0</v>
      </c>
      <c r="P283" s="103">
        <f t="shared" si="1052"/>
        <v>0</v>
      </c>
      <c r="Q283" s="103"/>
      <c r="R283" s="88">
        <f t="shared" si="1053"/>
        <v>0</v>
      </c>
      <c r="S283" s="89">
        <f t="shared" si="1054"/>
        <v>0</v>
      </c>
      <c r="T283" s="104">
        <f t="shared" si="1055"/>
        <v>241852.35000000003</v>
      </c>
      <c r="U283" s="103">
        <f t="shared" si="1056"/>
        <v>3763.34</v>
      </c>
      <c r="V283" s="104">
        <f t="shared" si="1057"/>
        <v>35659.040000000001</v>
      </c>
      <c r="W283" s="103">
        <f t="shared" si="1058"/>
        <v>0</v>
      </c>
      <c r="X283" s="103">
        <f t="shared" si="1059"/>
        <v>0</v>
      </c>
      <c r="Y283" s="104">
        <f t="shared" si="1060"/>
        <v>0</v>
      </c>
      <c r="Z283" s="105">
        <f t="shared" si="1061"/>
        <v>281274.73000000004</v>
      </c>
      <c r="AA283" s="90">
        <f t="shared" si="1062"/>
        <v>9.5528590962917687E-2</v>
      </c>
      <c r="AB283" s="85">
        <f t="shared" si="1063"/>
        <v>1785.5312004062721</v>
      </c>
      <c r="AC283" s="104">
        <f t="shared" si="1064"/>
        <v>89761.62999999999</v>
      </c>
      <c r="AD283" s="104">
        <f t="shared" si="1065"/>
        <v>6745.42</v>
      </c>
      <c r="AE283" s="104">
        <f t="shared" si="1066"/>
        <v>1918</v>
      </c>
      <c r="AF283" s="104">
        <f t="shared" si="1067"/>
        <v>0</v>
      </c>
      <c r="AG283" s="86">
        <f t="shared" si="1068"/>
        <v>98425.049999999988</v>
      </c>
      <c r="AH283" s="90">
        <f t="shared" si="1069"/>
        <v>3.3427838832001434E-2</v>
      </c>
      <c r="AI283" s="86">
        <f t="shared" si="1070"/>
        <v>624.8019424871452</v>
      </c>
      <c r="AJ283" s="104">
        <f t="shared" si="1071"/>
        <v>0</v>
      </c>
      <c r="AK283" s="104">
        <f t="shared" si="1072"/>
        <v>0</v>
      </c>
      <c r="AL283" s="86">
        <f t="shared" si="1073"/>
        <v>0</v>
      </c>
      <c r="AM283" s="90">
        <f t="shared" si="1074"/>
        <v>0</v>
      </c>
      <c r="AN283" s="91">
        <f t="shared" si="1075"/>
        <v>0</v>
      </c>
      <c r="AO283" s="104">
        <f t="shared" si="1076"/>
        <v>68533.159999999989</v>
      </c>
      <c r="AP283" s="104">
        <f t="shared" si="1077"/>
        <v>22488.400000000001</v>
      </c>
      <c r="AQ283" s="104">
        <f t="shared" si="1078"/>
        <v>0</v>
      </c>
      <c r="AR283" s="104">
        <f t="shared" si="1079"/>
        <v>0</v>
      </c>
      <c r="AS283" s="104">
        <f t="shared" si="1080"/>
        <v>56446.11</v>
      </c>
      <c r="AT283" s="104">
        <f t="shared" si="1081"/>
        <v>0</v>
      </c>
      <c r="AU283" s="104">
        <f t="shared" si="1082"/>
        <v>0</v>
      </c>
      <c r="AV283" s="104">
        <f t="shared" si="1083"/>
        <v>13759</v>
      </c>
      <c r="AW283" s="104">
        <f t="shared" si="1084"/>
        <v>0</v>
      </c>
      <c r="AX283" s="104">
        <f t="shared" si="1085"/>
        <v>0</v>
      </c>
      <c r="AY283" s="104">
        <f t="shared" si="1086"/>
        <v>0</v>
      </c>
      <c r="AZ283" s="104">
        <f t="shared" si="1087"/>
        <v>0</v>
      </c>
      <c r="BA283" s="104">
        <f t="shared" si="1088"/>
        <v>0</v>
      </c>
      <c r="BB283" s="104">
        <f t="shared" si="1089"/>
        <v>0</v>
      </c>
      <c r="BC283" s="104">
        <f t="shared" si="1090"/>
        <v>0</v>
      </c>
      <c r="BD283" s="104">
        <f t="shared" si="1091"/>
        <v>0</v>
      </c>
      <c r="BE283" s="86">
        <f t="shared" si="1092"/>
        <v>161226.66999999998</v>
      </c>
      <c r="BF283" s="90">
        <f t="shared" si="1093"/>
        <v>5.4756986561655605E-2</v>
      </c>
      <c r="BG283" s="85">
        <f t="shared" si="1094"/>
        <v>1023.4664508347615</v>
      </c>
      <c r="BH283" s="104">
        <f t="shared" si="1095"/>
        <v>0</v>
      </c>
      <c r="BI283" s="104">
        <f t="shared" si="1096"/>
        <v>0</v>
      </c>
      <c r="BJ283" s="104">
        <f t="shared" si="1097"/>
        <v>1636.68</v>
      </c>
      <c r="BK283" s="104">
        <f t="shared" si="1098"/>
        <v>0</v>
      </c>
      <c r="BL283" s="104">
        <f t="shared" si="1099"/>
        <v>0</v>
      </c>
      <c r="BM283" s="104">
        <f t="shared" si="1100"/>
        <v>0</v>
      </c>
      <c r="BN283" s="104">
        <f t="shared" si="1101"/>
        <v>0</v>
      </c>
      <c r="BO283" s="87">
        <f t="shared" si="1102"/>
        <v>1636.68</v>
      </c>
      <c r="BP283" s="90">
        <f t="shared" si="1103"/>
        <v>5.5586128998217548E-4</v>
      </c>
      <c r="BQ283" s="85">
        <f t="shared" si="1104"/>
        <v>10.38964006855837</v>
      </c>
      <c r="BR283" s="104">
        <f t="shared" si="1105"/>
        <v>0</v>
      </c>
      <c r="BS283" s="104">
        <f t="shared" si="1106"/>
        <v>0</v>
      </c>
      <c r="BT283" s="104">
        <f t="shared" si="1107"/>
        <v>0</v>
      </c>
      <c r="BU283" s="104">
        <f t="shared" si="1108"/>
        <v>0</v>
      </c>
      <c r="BV283" s="87">
        <f t="shared" si="1109"/>
        <v>0</v>
      </c>
      <c r="BW283" s="90">
        <f t="shared" si="1110"/>
        <v>0</v>
      </c>
      <c r="BX283" s="85">
        <f t="shared" si="1111"/>
        <v>0</v>
      </c>
      <c r="BY283" s="104">
        <v>663297.94999999995</v>
      </c>
      <c r="BZ283" s="90">
        <v>0.2252741245261948</v>
      </c>
      <c r="CA283" s="85">
        <v>4210.6135339300445</v>
      </c>
      <c r="CB283" s="104">
        <v>129397.56</v>
      </c>
      <c r="CC283" s="90">
        <f t="shared" si="1112"/>
        <v>4.3946950303141691E-2</v>
      </c>
      <c r="CD283" s="85">
        <f t="shared" si="1113"/>
        <v>821.41534945724618</v>
      </c>
      <c r="CE283" s="106">
        <f t="shared" si="1114"/>
        <v>222102.65000000002</v>
      </c>
      <c r="CF283" s="107">
        <f t="shared" si="1115"/>
        <v>7.5432134282486268E-2</v>
      </c>
      <c r="CG283" s="108">
        <f t="shared" si="1116"/>
        <v>1409.9070018409193</v>
      </c>
    </row>
    <row r="284" spans="1:85" x14ac:dyDescent="0.2">
      <c r="A284" s="56" t="s">
        <v>537</v>
      </c>
      <c r="B284" s="101" t="s">
        <v>538</v>
      </c>
      <c r="C284" s="102">
        <f t="shared" si="1040"/>
        <v>170.11</v>
      </c>
      <c r="D284" s="102">
        <f t="shared" si="1041"/>
        <v>2147404.71</v>
      </c>
      <c r="E284" s="103">
        <f t="shared" si="1042"/>
        <v>1215872.92</v>
      </c>
      <c r="F284" s="103">
        <f t="shared" si="1043"/>
        <v>0</v>
      </c>
      <c r="G284" s="103">
        <f t="shared" si="1044"/>
        <v>0</v>
      </c>
      <c r="H284" s="103">
        <f t="shared" si="1117"/>
        <v>1215872.92</v>
      </c>
      <c r="I284" s="90">
        <f t="shared" si="1045"/>
        <v>0.56620576193110794</v>
      </c>
      <c r="J284" s="85">
        <f t="shared" si="1046"/>
        <v>7147.56874963259</v>
      </c>
      <c r="K284" s="103">
        <f t="shared" si="1047"/>
        <v>0</v>
      </c>
      <c r="L284" s="103">
        <f t="shared" si="1048"/>
        <v>0</v>
      </c>
      <c r="M284" s="103">
        <f t="shared" si="1049"/>
        <v>0</v>
      </c>
      <c r="N284" s="103">
        <f t="shared" si="1050"/>
        <v>0</v>
      </c>
      <c r="O284" s="103">
        <f t="shared" si="1051"/>
        <v>0</v>
      </c>
      <c r="P284" s="103">
        <f t="shared" si="1052"/>
        <v>0</v>
      </c>
      <c r="Q284" s="103"/>
      <c r="R284" s="88">
        <f t="shared" si="1053"/>
        <v>0</v>
      </c>
      <c r="S284" s="89">
        <f t="shared" si="1054"/>
        <v>0</v>
      </c>
      <c r="T284" s="104">
        <f t="shared" si="1055"/>
        <v>168747.23</v>
      </c>
      <c r="U284" s="103">
        <f t="shared" si="1056"/>
        <v>0</v>
      </c>
      <c r="V284" s="104">
        <f t="shared" si="1057"/>
        <v>36834</v>
      </c>
      <c r="W284" s="103">
        <f t="shared" si="1058"/>
        <v>0</v>
      </c>
      <c r="X284" s="103">
        <f t="shared" si="1059"/>
        <v>0</v>
      </c>
      <c r="Y284" s="104">
        <f t="shared" si="1060"/>
        <v>0</v>
      </c>
      <c r="Z284" s="105">
        <f t="shared" si="1061"/>
        <v>205581.23</v>
      </c>
      <c r="AA284" s="90">
        <f t="shared" si="1062"/>
        <v>9.5734739261142815E-2</v>
      </c>
      <c r="AB284" s="85">
        <f t="shared" si="1063"/>
        <v>1208.5193698195285</v>
      </c>
      <c r="AC284" s="104">
        <f t="shared" si="1064"/>
        <v>0</v>
      </c>
      <c r="AD284" s="104">
        <f t="shared" si="1065"/>
        <v>0</v>
      </c>
      <c r="AE284" s="104">
        <f t="shared" si="1066"/>
        <v>0</v>
      </c>
      <c r="AF284" s="104">
        <f t="shared" si="1067"/>
        <v>0</v>
      </c>
      <c r="AG284" s="86">
        <f t="shared" si="1068"/>
        <v>0</v>
      </c>
      <c r="AH284" s="90">
        <f t="shared" si="1069"/>
        <v>0</v>
      </c>
      <c r="AI284" s="86">
        <f t="shared" si="1070"/>
        <v>0</v>
      </c>
      <c r="AJ284" s="104">
        <f t="shared" si="1071"/>
        <v>0</v>
      </c>
      <c r="AK284" s="104">
        <f t="shared" si="1072"/>
        <v>0</v>
      </c>
      <c r="AL284" s="86">
        <f t="shared" si="1073"/>
        <v>0</v>
      </c>
      <c r="AM284" s="90">
        <f t="shared" si="1074"/>
        <v>0</v>
      </c>
      <c r="AN284" s="91">
        <f t="shared" si="1075"/>
        <v>0</v>
      </c>
      <c r="AO284" s="104">
        <f t="shared" si="1076"/>
        <v>0</v>
      </c>
      <c r="AP284" s="104">
        <f t="shared" si="1077"/>
        <v>31635.63</v>
      </c>
      <c r="AQ284" s="104">
        <f t="shared" si="1078"/>
        <v>0</v>
      </c>
      <c r="AR284" s="104">
        <f t="shared" si="1079"/>
        <v>0</v>
      </c>
      <c r="AS284" s="104">
        <f t="shared" si="1080"/>
        <v>43818.71</v>
      </c>
      <c r="AT284" s="104">
        <f t="shared" si="1081"/>
        <v>0</v>
      </c>
      <c r="AU284" s="104">
        <f t="shared" si="1082"/>
        <v>0</v>
      </c>
      <c r="AV284" s="104">
        <f t="shared" si="1083"/>
        <v>1245.04</v>
      </c>
      <c r="AW284" s="104">
        <f t="shared" si="1084"/>
        <v>0</v>
      </c>
      <c r="AX284" s="104">
        <f t="shared" si="1085"/>
        <v>0</v>
      </c>
      <c r="AY284" s="104">
        <f t="shared" si="1086"/>
        <v>0</v>
      </c>
      <c r="AZ284" s="104">
        <f t="shared" si="1087"/>
        <v>0</v>
      </c>
      <c r="BA284" s="104">
        <f t="shared" si="1088"/>
        <v>0</v>
      </c>
      <c r="BB284" s="104">
        <f t="shared" si="1089"/>
        <v>0</v>
      </c>
      <c r="BC284" s="104">
        <f t="shared" si="1090"/>
        <v>0</v>
      </c>
      <c r="BD284" s="104">
        <f t="shared" si="1091"/>
        <v>0</v>
      </c>
      <c r="BE284" s="86">
        <f t="shared" si="1092"/>
        <v>76699.37999999999</v>
      </c>
      <c r="BF284" s="90">
        <f t="shared" si="1093"/>
        <v>3.5717244934235053E-2</v>
      </c>
      <c r="BG284" s="85">
        <f t="shared" si="1094"/>
        <v>450.88107695020858</v>
      </c>
      <c r="BH284" s="104">
        <f t="shared" si="1095"/>
        <v>0</v>
      </c>
      <c r="BI284" s="104">
        <f t="shared" si="1096"/>
        <v>0</v>
      </c>
      <c r="BJ284" s="104">
        <f t="shared" si="1097"/>
        <v>1468.91</v>
      </c>
      <c r="BK284" s="104">
        <f t="shared" si="1098"/>
        <v>0</v>
      </c>
      <c r="BL284" s="104">
        <f t="shared" si="1099"/>
        <v>0</v>
      </c>
      <c r="BM284" s="104">
        <f t="shared" si="1100"/>
        <v>0</v>
      </c>
      <c r="BN284" s="104">
        <f t="shared" si="1101"/>
        <v>0</v>
      </c>
      <c r="BO284" s="87">
        <f t="shared" si="1102"/>
        <v>1468.91</v>
      </c>
      <c r="BP284" s="90">
        <f t="shared" si="1103"/>
        <v>6.8403966572281574E-4</v>
      </c>
      <c r="BQ284" s="85">
        <f t="shared" si="1104"/>
        <v>8.6350596672741169</v>
      </c>
      <c r="BR284" s="104">
        <f t="shared" si="1105"/>
        <v>0</v>
      </c>
      <c r="BS284" s="104">
        <f t="shared" si="1106"/>
        <v>0</v>
      </c>
      <c r="BT284" s="104">
        <f t="shared" si="1107"/>
        <v>0</v>
      </c>
      <c r="BU284" s="104">
        <f t="shared" si="1108"/>
        <v>3025.45</v>
      </c>
      <c r="BV284" s="87">
        <f t="shared" si="1109"/>
        <v>3025.45</v>
      </c>
      <c r="BW284" s="90">
        <f t="shared" si="1110"/>
        <v>1.4088867300658943E-3</v>
      </c>
      <c r="BX284" s="85">
        <f t="shared" si="1111"/>
        <v>17.785256598671445</v>
      </c>
      <c r="BY284" s="104">
        <v>510765.45000000013</v>
      </c>
      <c r="BZ284" s="90">
        <v>0.23785244002747863</v>
      </c>
      <c r="CA284" s="85">
        <v>3002.5598142378467</v>
      </c>
      <c r="CB284" s="104">
        <v>63612.98</v>
      </c>
      <c r="CC284" s="90">
        <f t="shared" si="1112"/>
        <v>2.962319105651957E-2</v>
      </c>
      <c r="CD284" s="85">
        <f t="shared" si="1113"/>
        <v>373.95203103873962</v>
      </c>
      <c r="CE284" s="106">
        <f t="shared" si="1114"/>
        <v>70378.389999999985</v>
      </c>
      <c r="CF284" s="107">
        <f t="shared" si="1115"/>
        <v>3.2773696393727285E-2</v>
      </c>
      <c r="CG284" s="108">
        <f t="shared" si="1116"/>
        <v>413.72282640644278</v>
      </c>
    </row>
    <row r="285" spans="1:85" x14ac:dyDescent="0.2">
      <c r="A285" s="56" t="s">
        <v>539</v>
      </c>
      <c r="B285" s="101" t="s">
        <v>540</v>
      </c>
      <c r="C285" s="102">
        <f t="shared" si="1040"/>
        <v>175.25999999999996</v>
      </c>
      <c r="D285" s="102">
        <f t="shared" si="1041"/>
        <v>2825195.11</v>
      </c>
      <c r="E285" s="103">
        <f t="shared" si="1042"/>
        <v>1377623.1799999997</v>
      </c>
      <c r="F285" s="103">
        <f t="shared" si="1043"/>
        <v>0</v>
      </c>
      <c r="G285" s="103">
        <f t="shared" si="1044"/>
        <v>0</v>
      </c>
      <c r="H285" s="103">
        <f t="shared" si="1117"/>
        <v>1377623.1799999997</v>
      </c>
      <c r="I285" s="90">
        <f t="shared" si="1045"/>
        <v>0.48762054525855375</v>
      </c>
      <c r="J285" s="85">
        <f t="shared" si="1046"/>
        <v>7860.4540682414699</v>
      </c>
      <c r="K285" s="103">
        <f t="shared" si="1047"/>
        <v>0</v>
      </c>
      <c r="L285" s="103">
        <f t="shared" si="1048"/>
        <v>0</v>
      </c>
      <c r="M285" s="103">
        <f t="shared" si="1049"/>
        <v>0</v>
      </c>
      <c r="N285" s="103">
        <f t="shared" si="1050"/>
        <v>0</v>
      </c>
      <c r="O285" s="103">
        <f t="shared" si="1051"/>
        <v>0</v>
      </c>
      <c r="P285" s="103">
        <f t="shared" si="1052"/>
        <v>0</v>
      </c>
      <c r="Q285" s="103"/>
      <c r="R285" s="88">
        <f t="shared" si="1053"/>
        <v>0</v>
      </c>
      <c r="S285" s="89">
        <f t="shared" si="1054"/>
        <v>0</v>
      </c>
      <c r="T285" s="104">
        <f t="shared" si="1055"/>
        <v>130533.47</v>
      </c>
      <c r="U285" s="103">
        <f t="shared" si="1056"/>
        <v>0</v>
      </c>
      <c r="V285" s="104">
        <f t="shared" si="1057"/>
        <v>44610.67</v>
      </c>
      <c r="W285" s="103">
        <f t="shared" si="1058"/>
        <v>0</v>
      </c>
      <c r="X285" s="103">
        <f t="shared" si="1059"/>
        <v>0</v>
      </c>
      <c r="Y285" s="104">
        <f t="shared" si="1060"/>
        <v>0</v>
      </c>
      <c r="Z285" s="105">
        <f t="shared" si="1061"/>
        <v>175144.14</v>
      </c>
      <c r="AA285" s="90">
        <f t="shared" si="1062"/>
        <v>6.1993644042517129E-2</v>
      </c>
      <c r="AB285" s="85">
        <f t="shared" si="1063"/>
        <v>999.33892502567642</v>
      </c>
      <c r="AC285" s="104">
        <f t="shared" si="1064"/>
        <v>205312.49</v>
      </c>
      <c r="AD285" s="104">
        <f t="shared" si="1065"/>
        <v>0</v>
      </c>
      <c r="AE285" s="104">
        <f t="shared" si="1066"/>
        <v>0</v>
      </c>
      <c r="AF285" s="104">
        <f t="shared" si="1067"/>
        <v>0</v>
      </c>
      <c r="AG285" s="86">
        <f t="shared" si="1068"/>
        <v>205312.49</v>
      </c>
      <c r="AH285" s="90">
        <f t="shared" si="1069"/>
        <v>7.2671968485744684E-2</v>
      </c>
      <c r="AI285" s="86">
        <f t="shared" si="1070"/>
        <v>1171.4737532808401</v>
      </c>
      <c r="AJ285" s="104">
        <f t="shared" si="1071"/>
        <v>0</v>
      </c>
      <c r="AK285" s="104">
        <f t="shared" si="1072"/>
        <v>0</v>
      </c>
      <c r="AL285" s="86">
        <f t="shared" si="1073"/>
        <v>0</v>
      </c>
      <c r="AM285" s="90">
        <f t="shared" si="1074"/>
        <v>0</v>
      </c>
      <c r="AN285" s="91">
        <f t="shared" si="1075"/>
        <v>0</v>
      </c>
      <c r="AO285" s="104">
        <f t="shared" si="1076"/>
        <v>33765.81</v>
      </c>
      <c r="AP285" s="104">
        <f t="shared" si="1077"/>
        <v>28491.149999999998</v>
      </c>
      <c r="AQ285" s="104">
        <f t="shared" si="1078"/>
        <v>0</v>
      </c>
      <c r="AR285" s="104">
        <f t="shared" si="1079"/>
        <v>0</v>
      </c>
      <c r="AS285" s="104">
        <f t="shared" si="1080"/>
        <v>27395.59</v>
      </c>
      <c r="AT285" s="104">
        <f t="shared" si="1081"/>
        <v>0</v>
      </c>
      <c r="AU285" s="104">
        <f t="shared" si="1082"/>
        <v>0</v>
      </c>
      <c r="AV285" s="104">
        <f t="shared" si="1083"/>
        <v>0</v>
      </c>
      <c r="AW285" s="104">
        <f t="shared" si="1084"/>
        <v>0</v>
      </c>
      <c r="AX285" s="104">
        <f t="shared" si="1085"/>
        <v>0</v>
      </c>
      <c r="AY285" s="104">
        <f t="shared" si="1086"/>
        <v>0</v>
      </c>
      <c r="AZ285" s="104">
        <f t="shared" si="1087"/>
        <v>0</v>
      </c>
      <c r="BA285" s="104">
        <f t="shared" si="1088"/>
        <v>0</v>
      </c>
      <c r="BB285" s="104">
        <f t="shared" si="1089"/>
        <v>0</v>
      </c>
      <c r="BC285" s="104">
        <f t="shared" si="1090"/>
        <v>0</v>
      </c>
      <c r="BD285" s="104">
        <f t="shared" si="1091"/>
        <v>0</v>
      </c>
      <c r="BE285" s="86">
        <f t="shared" si="1092"/>
        <v>89652.549999999988</v>
      </c>
      <c r="BF285" s="90">
        <f t="shared" si="1093"/>
        <v>3.1733224258624744E-2</v>
      </c>
      <c r="BG285" s="85">
        <f t="shared" si="1094"/>
        <v>511.54028300810228</v>
      </c>
      <c r="BH285" s="104">
        <f t="shared" si="1095"/>
        <v>4604.79</v>
      </c>
      <c r="BI285" s="104">
        <f t="shared" si="1096"/>
        <v>3901.1099999999997</v>
      </c>
      <c r="BJ285" s="104">
        <f t="shared" si="1097"/>
        <v>0</v>
      </c>
      <c r="BK285" s="104">
        <f t="shared" si="1098"/>
        <v>0</v>
      </c>
      <c r="BL285" s="104">
        <f t="shared" si="1099"/>
        <v>0</v>
      </c>
      <c r="BM285" s="104">
        <f t="shared" si="1100"/>
        <v>0</v>
      </c>
      <c r="BN285" s="104">
        <f t="shared" si="1101"/>
        <v>29987.670000000002</v>
      </c>
      <c r="BO285" s="87">
        <f t="shared" si="1102"/>
        <v>38493.57</v>
      </c>
      <c r="BP285" s="90">
        <f t="shared" si="1103"/>
        <v>1.3625101453612527E-2</v>
      </c>
      <c r="BQ285" s="85">
        <f t="shared" si="1104"/>
        <v>219.63693940431364</v>
      </c>
      <c r="BR285" s="104">
        <f t="shared" si="1105"/>
        <v>0</v>
      </c>
      <c r="BS285" s="104">
        <f t="shared" si="1106"/>
        <v>0</v>
      </c>
      <c r="BT285" s="104">
        <f t="shared" si="1107"/>
        <v>0</v>
      </c>
      <c r="BU285" s="104">
        <f t="shared" si="1108"/>
        <v>0</v>
      </c>
      <c r="BV285" s="87">
        <f t="shared" si="1109"/>
        <v>0</v>
      </c>
      <c r="BW285" s="90">
        <f t="shared" si="1110"/>
        <v>0</v>
      </c>
      <c r="BX285" s="85">
        <f t="shared" si="1111"/>
        <v>0</v>
      </c>
      <c r="BY285" s="104">
        <v>482750.62000000005</v>
      </c>
      <c r="BZ285" s="90">
        <v>0.17087337376851119</v>
      </c>
      <c r="CA285" s="85">
        <v>2754.4825972840358</v>
      </c>
      <c r="CB285" s="104">
        <v>137808.97</v>
      </c>
      <c r="CC285" s="90">
        <f t="shared" si="1112"/>
        <v>4.8778567367688812E-2</v>
      </c>
      <c r="CD285" s="85">
        <f t="shared" si="1113"/>
        <v>786.31159420289873</v>
      </c>
      <c r="CE285" s="106">
        <f t="shared" si="1114"/>
        <v>318409.58999999997</v>
      </c>
      <c r="CF285" s="107">
        <f t="shared" si="1115"/>
        <v>0.11270357536474711</v>
      </c>
      <c r="CG285" s="108">
        <f t="shared" si="1116"/>
        <v>1816.7841492639509</v>
      </c>
    </row>
    <row r="286" spans="1:85" x14ac:dyDescent="0.2">
      <c r="A286" s="56" t="s">
        <v>541</v>
      </c>
      <c r="B286" s="101" t="s">
        <v>542</v>
      </c>
      <c r="C286" s="102">
        <f t="shared" si="1040"/>
        <v>152.94999999999999</v>
      </c>
      <c r="D286" s="102">
        <f t="shared" si="1041"/>
        <v>3324373.81</v>
      </c>
      <c r="E286" s="103">
        <f t="shared" si="1042"/>
        <v>1702859.31</v>
      </c>
      <c r="F286" s="103">
        <f t="shared" si="1043"/>
        <v>0</v>
      </c>
      <c r="G286" s="103">
        <f t="shared" si="1044"/>
        <v>0</v>
      </c>
      <c r="H286" s="103">
        <f t="shared" si="1117"/>
        <v>1702859.31</v>
      </c>
      <c r="I286" s="90">
        <f t="shared" si="1045"/>
        <v>0.51223460637238027</v>
      </c>
      <c r="J286" s="85">
        <f t="shared" si="1046"/>
        <v>11133.437790127495</v>
      </c>
      <c r="K286" s="103">
        <f t="shared" si="1047"/>
        <v>0</v>
      </c>
      <c r="L286" s="103">
        <f t="shared" si="1048"/>
        <v>0</v>
      </c>
      <c r="M286" s="103">
        <f t="shared" si="1049"/>
        <v>0</v>
      </c>
      <c r="N286" s="103">
        <f t="shared" si="1050"/>
        <v>0</v>
      </c>
      <c r="O286" s="103">
        <f t="shared" si="1051"/>
        <v>0</v>
      </c>
      <c r="P286" s="103">
        <f t="shared" si="1052"/>
        <v>0</v>
      </c>
      <c r="Q286" s="103"/>
      <c r="R286" s="88">
        <f t="shared" si="1053"/>
        <v>0</v>
      </c>
      <c r="S286" s="89">
        <f t="shared" si="1054"/>
        <v>0</v>
      </c>
      <c r="T286" s="104">
        <f t="shared" si="1055"/>
        <v>182841.58</v>
      </c>
      <c r="U286" s="104">
        <f t="shared" si="1056"/>
        <v>19821.919999999998</v>
      </c>
      <c r="V286" s="103">
        <f t="shared" si="1057"/>
        <v>0</v>
      </c>
      <c r="W286" s="103">
        <f t="shared" si="1058"/>
        <v>0</v>
      </c>
      <c r="X286" s="103">
        <f t="shared" si="1059"/>
        <v>0</v>
      </c>
      <c r="Y286" s="104">
        <f t="shared" si="1060"/>
        <v>0</v>
      </c>
      <c r="Z286" s="105">
        <f t="shared" si="1061"/>
        <v>202663.5</v>
      </c>
      <c r="AA286" s="90">
        <f t="shared" si="1062"/>
        <v>6.0962909583263739E-2</v>
      </c>
      <c r="AB286" s="85">
        <f t="shared" si="1063"/>
        <v>1325.0310559006211</v>
      </c>
      <c r="AC286" s="104">
        <f t="shared" si="1064"/>
        <v>0</v>
      </c>
      <c r="AD286" s="104">
        <f t="shared" si="1065"/>
        <v>0</v>
      </c>
      <c r="AE286" s="104">
        <f t="shared" si="1066"/>
        <v>0</v>
      </c>
      <c r="AF286" s="104">
        <f t="shared" si="1067"/>
        <v>0</v>
      </c>
      <c r="AG286" s="86">
        <f t="shared" si="1068"/>
        <v>0</v>
      </c>
      <c r="AH286" s="90">
        <f t="shared" si="1069"/>
        <v>0</v>
      </c>
      <c r="AI286" s="86">
        <f t="shared" si="1070"/>
        <v>0</v>
      </c>
      <c r="AJ286" s="104">
        <f t="shared" si="1071"/>
        <v>0</v>
      </c>
      <c r="AK286" s="104">
        <f t="shared" si="1072"/>
        <v>0</v>
      </c>
      <c r="AL286" s="86">
        <f t="shared" si="1073"/>
        <v>0</v>
      </c>
      <c r="AM286" s="90">
        <f t="shared" si="1074"/>
        <v>0</v>
      </c>
      <c r="AN286" s="91">
        <f t="shared" si="1075"/>
        <v>0</v>
      </c>
      <c r="AO286" s="104">
        <f t="shared" si="1076"/>
        <v>69252.910000000018</v>
      </c>
      <c r="AP286" s="104">
        <f t="shared" si="1077"/>
        <v>145151.54</v>
      </c>
      <c r="AQ286" s="104">
        <f t="shared" si="1078"/>
        <v>32131.329999999998</v>
      </c>
      <c r="AR286" s="104">
        <f t="shared" si="1079"/>
        <v>0</v>
      </c>
      <c r="AS286" s="104">
        <f t="shared" si="1080"/>
        <v>69296.149999999994</v>
      </c>
      <c r="AT286" s="104">
        <f t="shared" si="1081"/>
        <v>0</v>
      </c>
      <c r="AU286" s="104">
        <f t="shared" si="1082"/>
        <v>0</v>
      </c>
      <c r="AV286" s="104">
        <f t="shared" si="1083"/>
        <v>12344.67</v>
      </c>
      <c r="AW286" s="104">
        <f t="shared" si="1084"/>
        <v>0</v>
      </c>
      <c r="AX286" s="104">
        <f t="shared" si="1085"/>
        <v>0</v>
      </c>
      <c r="AY286" s="104">
        <f t="shared" si="1086"/>
        <v>0</v>
      </c>
      <c r="AZ286" s="104">
        <f t="shared" si="1087"/>
        <v>19607.39</v>
      </c>
      <c r="BA286" s="104">
        <f t="shared" si="1088"/>
        <v>88871.17</v>
      </c>
      <c r="BB286" s="104">
        <f t="shared" si="1089"/>
        <v>0</v>
      </c>
      <c r="BC286" s="104">
        <f t="shared" si="1090"/>
        <v>0</v>
      </c>
      <c r="BD286" s="104">
        <f t="shared" si="1091"/>
        <v>0</v>
      </c>
      <c r="BE286" s="86">
        <f t="shared" si="1092"/>
        <v>436655.16</v>
      </c>
      <c r="BF286" s="90">
        <f t="shared" si="1093"/>
        <v>0.13134959693356504</v>
      </c>
      <c r="BG286" s="85">
        <f t="shared" si="1094"/>
        <v>2854.8882641386076</v>
      </c>
      <c r="BH286" s="104">
        <f t="shared" si="1095"/>
        <v>0</v>
      </c>
      <c r="BI286" s="104">
        <f t="shared" si="1096"/>
        <v>0</v>
      </c>
      <c r="BJ286" s="104">
        <f t="shared" si="1097"/>
        <v>1441.78</v>
      </c>
      <c r="BK286" s="104">
        <f t="shared" si="1098"/>
        <v>0</v>
      </c>
      <c r="BL286" s="104">
        <f t="shared" si="1099"/>
        <v>0</v>
      </c>
      <c r="BM286" s="104">
        <f t="shared" si="1100"/>
        <v>0</v>
      </c>
      <c r="BN286" s="104">
        <f t="shared" si="1101"/>
        <v>94272.65</v>
      </c>
      <c r="BO286" s="87">
        <f t="shared" si="1102"/>
        <v>95714.43</v>
      </c>
      <c r="BP286" s="90">
        <f t="shared" si="1103"/>
        <v>2.8791717018129194E-2</v>
      </c>
      <c r="BQ286" s="85">
        <f t="shared" si="1104"/>
        <v>625.7890160183066</v>
      </c>
      <c r="BR286" s="104">
        <f t="shared" si="1105"/>
        <v>0</v>
      </c>
      <c r="BS286" s="104">
        <f t="shared" si="1106"/>
        <v>31185.1</v>
      </c>
      <c r="BT286" s="104">
        <f t="shared" si="1107"/>
        <v>0</v>
      </c>
      <c r="BU286" s="104">
        <f t="shared" si="1108"/>
        <v>3472.47</v>
      </c>
      <c r="BV286" s="87">
        <f t="shared" si="1109"/>
        <v>34657.57</v>
      </c>
      <c r="BW286" s="90">
        <f t="shared" si="1110"/>
        <v>1.0425292695949858E-2</v>
      </c>
      <c r="BX286" s="85">
        <f t="shared" si="1111"/>
        <v>226.59411572409286</v>
      </c>
      <c r="BY286" s="104">
        <v>494667.68</v>
      </c>
      <c r="BZ286" s="90">
        <v>0.14880025781456868</v>
      </c>
      <c r="CA286" s="85">
        <v>3234.1790127492645</v>
      </c>
      <c r="CB286" s="104">
        <v>143832.78</v>
      </c>
      <c r="CC286" s="90">
        <f t="shared" si="1112"/>
        <v>4.3266127162757309E-2</v>
      </c>
      <c r="CD286" s="85">
        <f t="shared" si="1113"/>
        <v>940.39084668192231</v>
      </c>
      <c r="CE286" s="106">
        <f t="shared" si="1114"/>
        <v>213323.37999999998</v>
      </c>
      <c r="CF286" s="107">
        <f t="shared" si="1115"/>
        <v>6.4169492419385882E-2</v>
      </c>
      <c r="CG286" s="108">
        <f t="shared" si="1116"/>
        <v>1394.7262504086302</v>
      </c>
    </row>
    <row r="287" spans="1:85" x14ac:dyDescent="0.2">
      <c r="A287" s="56" t="s">
        <v>543</v>
      </c>
      <c r="B287" s="101" t="s">
        <v>544</v>
      </c>
      <c r="C287" s="102">
        <f t="shared" si="1040"/>
        <v>180.95</v>
      </c>
      <c r="D287" s="102">
        <f t="shared" si="1041"/>
        <v>2771342.19</v>
      </c>
      <c r="E287" s="103">
        <f t="shared" si="1042"/>
        <v>1530422.7899999998</v>
      </c>
      <c r="F287" s="103">
        <f t="shared" si="1043"/>
        <v>0</v>
      </c>
      <c r="G287" s="103">
        <f t="shared" si="1044"/>
        <v>0</v>
      </c>
      <c r="H287" s="103">
        <f t="shared" si="1117"/>
        <v>1530422.7899999998</v>
      </c>
      <c r="I287" s="90">
        <f t="shared" si="1045"/>
        <v>0.55223162102547863</v>
      </c>
      <c r="J287" s="85">
        <f t="shared" si="1046"/>
        <v>8457.710914617297</v>
      </c>
      <c r="K287" s="103">
        <f t="shared" si="1047"/>
        <v>0</v>
      </c>
      <c r="L287" s="103">
        <f t="shared" si="1048"/>
        <v>0</v>
      </c>
      <c r="M287" s="103">
        <f t="shared" si="1049"/>
        <v>0</v>
      </c>
      <c r="N287" s="103">
        <f t="shared" si="1050"/>
        <v>0</v>
      </c>
      <c r="O287" s="103">
        <f t="shared" si="1051"/>
        <v>0</v>
      </c>
      <c r="P287" s="103">
        <f t="shared" si="1052"/>
        <v>0</v>
      </c>
      <c r="Q287" s="103"/>
      <c r="R287" s="88">
        <f t="shared" si="1053"/>
        <v>0</v>
      </c>
      <c r="S287" s="89">
        <f t="shared" si="1054"/>
        <v>0</v>
      </c>
      <c r="T287" s="104">
        <f t="shared" si="1055"/>
        <v>190353.39</v>
      </c>
      <c r="U287" s="104">
        <f t="shared" si="1056"/>
        <v>4870.26</v>
      </c>
      <c r="V287" s="104">
        <f t="shared" si="1057"/>
        <v>42530</v>
      </c>
      <c r="W287" s="103">
        <f t="shared" si="1058"/>
        <v>0</v>
      </c>
      <c r="X287" s="103">
        <f t="shared" si="1059"/>
        <v>0</v>
      </c>
      <c r="Y287" s="104">
        <f t="shared" si="1060"/>
        <v>0</v>
      </c>
      <c r="Z287" s="105">
        <f t="shared" si="1061"/>
        <v>237753.65000000002</v>
      </c>
      <c r="AA287" s="90">
        <f t="shared" si="1062"/>
        <v>8.5790073437304409E-2</v>
      </c>
      <c r="AB287" s="85">
        <f t="shared" si="1063"/>
        <v>1313.9190384084004</v>
      </c>
      <c r="AC287" s="104">
        <f t="shared" si="1064"/>
        <v>169286.11</v>
      </c>
      <c r="AD287" s="104">
        <f t="shared" si="1065"/>
        <v>0</v>
      </c>
      <c r="AE287" s="104">
        <f t="shared" si="1066"/>
        <v>2721</v>
      </c>
      <c r="AF287" s="104">
        <f t="shared" si="1067"/>
        <v>0</v>
      </c>
      <c r="AG287" s="86">
        <f t="shared" si="1068"/>
        <v>172007.11</v>
      </c>
      <c r="AH287" s="90">
        <f t="shared" si="1069"/>
        <v>6.2066355652746007E-2</v>
      </c>
      <c r="AI287" s="86">
        <f t="shared" si="1070"/>
        <v>950.57811550151973</v>
      </c>
      <c r="AJ287" s="104">
        <f t="shared" si="1071"/>
        <v>0</v>
      </c>
      <c r="AK287" s="104">
        <f t="shared" si="1072"/>
        <v>0</v>
      </c>
      <c r="AL287" s="86">
        <f t="shared" si="1073"/>
        <v>0</v>
      </c>
      <c r="AM287" s="90">
        <f t="shared" si="1074"/>
        <v>0</v>
      </c>
      <c r="AN287" s="91">
        <f t="shared" si="1075"/>
        <v>0</v>
      </c>
      <c r="AO287" s="104">
        <f t="shared" si="1076"/>
        <v>52938.999999999993</v>
      </c>
      <c r="AP287" s="104">
        <f t="shared" si="1077"/>
        <v>5948</v>
      </c>
      <c r="AQ287" s="104">
        <f t="shared" si="1078"/>
        <v>0</v>
      </c>
      <c r="AR287" s="104">
        <f t="shared" si="1079"/>
        <v>0</v>
      </c>
      <c r="AS287" s="104">
        <f t="shared" si="1080"/>
        <v>30192.67</v>
      </c>
      <c r="AT287" s="104">
        <f t="shared" si="1081"/>
        <v>0</v>
      </c>
      <c r="AU287" s="104">
        <f t="shared" si="1082"/>
        <v>0</v>
      </c>
      <c r="AV287" s="104">
        <f t="shared" si="1083"/>
        <v>12000.199999999999</v>
      </c>
      <c r="AW287" s="104">
        <f t="shared" si="1084"/>
        <v>0</v>
      </c>
      <c r="AX287" s="104">
        <f t="shared" si="1085"/>
        <v>0</v>
      </c>
      <c r="AY287" s="104">
        <f t="shared" si="1086"/>
        <v>0</v>
      </c>
      <c r="AZ287" s="104">
        <f t="shared" si="1087"/>
        <v>0</v>
      </c>
      <c r="BA287" s="104">
        <f t="shared" si="1088"/>
        <v>0</v>
      </c>
      <c r="BB287" s="104">
        <f t="shared" si="1089"/>
        <v>0</v>
      </c>
      <c r="BC287" s="104">
        <f t="shared" si="1090"/>
        <v>0</v>
      </c>
      <c r="BD287" s="104">
        <f t="shared" si="1091"/>
        <v>0</v>
      </c>
      <c r="BE287" s="86">
        <f t="shared" si="1092"/>
        <v>101079.86999999998</v>
      </c>
      <c r="BF287" s="90">
        <f t="shared" si="1093"/>
        <v>3.6473254859949282E-2</v>
      </c>
      <c r="BG287" s="85">
        <f t="shared" si="1094"/>
        <v>558.60663166620611</v>
      </c>
      <c r="BH287" s="104">
        <f t="shared" si="1095"/>
        <v>0</v>
      </c>
      <c r="BI287" s="104">
        <f t="shared" si="1096"/>
        <v>0</v>
      </c>
      <c r="BJ287" s="104">
        <f t="shared" si="1097"/>
        <v>0</v>
      </c>
      <c r="BK287" s="104">
        <f t="shared" si="1098"/>
        <v>0</v>
      </c>
      <c r="BL287" s="104">
        <f t="shared" si="1099"/>
        <v>0</v>
      </c>
      <c r="BM287" s="104">
        <f t="shared" si="1100"/>
        <v>0</v>
      </c>
      <c r="BN287" s="104">
        <f t="shared" si="1101"/>
        <v>0</v>
      </c>
      <c r="BO287" s="87">
        <f t="shared" si="1102"/>
        <v>0</v>
      </c>
      <c r="BP287" s="90">
        <f t="shared" si="1103"/>
        <v>0</v>
      </c>
      <c r="BQ287" s="85">
        <f t="shared" si="1104"/>
        <v>0</v>
      </c>
      <c r="BR287" s="104">
        <f t="shared" si="1105"/>
        <v>0</v>
      </c>
      <c r="BS287" s="104">
        <f t="shared" si="1106"/>
        <v>0</v>
      </c>
      <c r="BT287" s="104">
        <f t="shared" si="1107"/>
        <v>0</v>
      </c>
      <c r="BU287" s="104">
        <f t="shared" si="1108"/>
        <v>42484.18</v>
      </c>
      <c r="BV287" s="87">
        <f t="shared" si="1109"/>
        <v>42484.18</v>
      </c>
      <c r="BW287" s="90">
        <f t="shared" si="1110"/>
        <v>1.5329821107367475E-2</v>
      </c>
      <c r="BX287" s="85">
        <f t="shared" si="1111"/>
        <v>234.7840840011053</v>
      </c>
      <c r="BY287" s="104">
        <v>612596.10999999987</v>
      </c>
      <c r="BZ287" s="90">
        <v>0.22104672321248062</v>
      </c>
      <c r="CA287" s="85">
        <v>3385.4441005802701</v>
      </c>
      <c r="CB287" s="104">
        <v>74686.790000000008</v>
      </c>
      <c r="CC287" s="90">
        <f t="shared" si="1112"/>
        <v>2.6949681735260564E-2</v>
      </c>
      <c r="CD287" s="85">
        <f t="shared" si="1113"/>
        <v>412.74821773970717</v>
      </c>
      <c r="CE287" s="106">
        <f t="shared" si="1114"/>
        <v>311.69</v>
      </c>
      <c r="CF287" s="107">
        <f t="shared" si="1115"/>
        <v>1.1246896941297603E-4</v>
      </c>
      <c r="CG287" s="108">
        <f t="shared" si="1116"/>
        <v>1.722520033158331</v>
      </c>
    </row>
    <row r="288" spans="1:85" x14ac:dyDescent="0.2">
      <c r="A288" s="56" t="s">
        <v>545</v>
      </c>
      <c r="B288" s="101" t="s">
        <v>546</v>
      </c>
      <c r="C288" s="102">
        <f t="shared" si="1040"/>
        <v>168.04</v>
      </c>
      <c r="D288" s="102">
        <f t="shared" si="1041"/>
        <v>3149625.93</v>
      </c>
      <c r="E288" s="103">
        <f t="shared" si="1042"/>
        <v>1231260.8499999999</v>
      </c>
      <c r="F288" s="103">
        <f t="shared" si="1043"/>
        <v>0</v>
      </c>
      <c r="G288" s="103">
        <f t="shared" si="1044"/>
        <v>0</v>
      </c>
      <c r="H288" s="103">
        <f t="shared" si="1117"/>
        <v>1231260.8499999999</v>
      </c>
      <c r="I288" s="90">
        <f t="shared" si="1045"/>
        <v>0.39092288334062575</v>
      </c>
      <c r="J288" s="85">
        <f t="shared" si="1046"/>
        <v>7327.1890621280645</v>
      </c>
      <c r="K288" s="103">
        <f t="shared" si="1047"/>
        <v>0</v>
      </c>
      <c r="L288" s="103">
        <f t="shared" si="1048"/>
        <v>0</v>
      </c>
      <c r="M288" s="103">
        <f t="shared" si="1049"/>
        <v>0</v>
      </c>
      <c r="N288" s="103">
        <f t="shared" si="1050"/>
        <v>0</v>
      </c>
      <c r="O288" s="103">
        <f t="shared" si="1051"/>
        <v>0</v>
      </c>
      <c r="P288" s="103">
        <f t="shared" si="1052"/>
        <v>0</v>
      </c>
      <c r="Q288" s="103"/>
      <c r="R288" s="88">
        <f t="shared" si="1053"/>
        <v>0</v>
      </c>
      <c r="S288" s="89">
        <f t="shared" si="1054"/>
        <v>0</v>
      </c>
      <c r="T288" s="104">
        <f t="shared" si="1055"/>
        <v>143967.18</v>
      </c>
      <c r="U288" s="104">
        <f t="shared" si="1056"/>
        <v>5644.6</v>
      </c>
      <c r="V288" s="103">
        <f t="shared" si="1057"/>
        <v>0</v>
      </c>
      <c r="W288" s="103">
        <f t="shared" si="1058"/>
        <v>0</v>
      </c>
      <c r="X288" s="103">
        <f t="shared" si="1059"/>
        <v>0</v>
      </c>
      <c r="Y288" s="104">
        <f t="shared" si="1060"/>
        <v>0</v>
      </c>
      <c r="Z288" s="105">
        <f t="shared" si="1061"/>
        <v>149611.78</v>
      </c>
      <c r="AA288" s="90">
        <f t="shared" si="1062"/>
        <v>4.7501444084186842E-2</v>
      </c>
      <c r="AB288" s="85">
        <f t="shared" si="1063"/>
        <v>890.33432516067603</v>
      </c>
      <c r="AC288" s="104">
        <f t="shared" si="1064"/>
        <v>61363.78</v>
      </c>
      <c r="AD288" s="104">
        <f t="shared" si="1065"/>
        <v>0</v>
      </c>
      <c r="AE288" s="104">
        <f t="shared" si="1066"/>
        <v>1822</v>
      </c>
      <c r="AF288" s="104">
        <f t="shared" si="1067"/>
        <v>0</v>
      </c>
      <c r="AG288" s="86">
        <f t="shared" si="1068"/>
        <v>63185.78</v>
      </c>
      <c r="AH288" s="90">
        <f t="shared" si="1069"/>
        <v>2.0061360112056226E-2</v>
      </c>
      <c r="AI288" s="86">
        <f t="shared" si="1070"/>
        <v>376.01630564151395</v>
      </c>
      <c r="AJ288" s="104">
        <f t="shared" si="1071"/>
        <v>0</v>
      </c>
      <c r="AK288" s="104">
        <f t="shared" si="1072"/>
        <v>0</v>
      </c>
      <c r="AL288" s="86">
        <f t="shared" si="1073"/>
        <v>0</v>
      </c>
      <c r="AM288" s="90">
        <f t="shared" si="1074"/>
        <v>0</v>
      </c>
      <c r="AN288" s="91">
        <f t="shared" si="1075"/>
        <v>0</v>
      </c>
      <c r="AO288" s="104">
        <f t="shared" si="1076"/>
        <v>64512.12</v>
      </c>
      <c r="AP288" s="104">
        <f t="shared" si="1077"/>
        <v>188756.08999999997</v>
      </c>
      <c r="AQ288" s="104">
        <f t="shared" si="1078"/>
        <v>0</v>
      </c>
      <c r="AR288" s="104">
        <f t="shared" si="1079"/>
        <v>0</v>
      </c>
      <c r="AS288" s="104">
        <f t="shared" si="1080"/>
        <v>61934.84</v>
      </c>
      <c r="AT288" s="104">
        <f t="shared" si="1081"/>
        <v>0</v>
      </c>
      <c r="AU288" s="104">
        <f t="shared" si="1082"/>
        <v>0</v>
      </c>
      <c r="AV288" s="104">
        <f t="shared" si="1083"/>
        <v>38266.159999999996</v>
      </c>
      <c r="AW288" s="104">
        <f t="shared" si="1084"/>
        <v>0</v>
      </c>
      <c r="AX288" s="104">
        <f t="shared" si="1085"/>
        <v>0</v>
      </c>
      <c r="AY288" s="104">
        <f t="shared" si="1086"/>
        <v>0</v>
      </c>
      <c r="AZ288" s="104">
        <f t="shared" si="1087"/>
        <v>6300</v>
      </c>
      <c r="BA288" s="104">
        <f t="shared" si="1088"/>
        <v>26534.089999999997</v>
      </c>
      <c r="BB288" s="104">
        <f t="shared" si="1089"/>
        <v>0</v>
      </c>
      <c r="BC288" s="104">
        <f t="shared" si="1090"/>
        <v>8665.64</v>
      </c>
      <c r="BD288" s="104">
        <f t="shared" si="1091"/>
        <v>0</v>
      </c>
      <c r="BE288" s="86">
        <f t="shared" si="1092"/>
        <v>394968.93999999994</v>
      </c>
      <c r="BF288" s="90">
        <f t="shared" si="1093"/>
        <v>0.12540185684844166</v>
      </c>
      <c r="BG288" s="85">
        <f t="shared" si="1094"/>
        <v>2350.4459652463697</v>
      </c>
      <c r="BH288" s="104">
        <f t="shared" si="1095"/>
        <v>0</v>
      </c>
      <c r="BI288" s="104">
        <f t="shared" si="1096"/>
        <v>0</v>
      </c>
      <c r="BJ288" s="104">
        <f t="shared" si="1097"/>
        <v>0</v>
      </c>
      <c r="BK288" s="104">
        <f t="shared" si="1098"/>
        <v>0</v>
      </c>
      <c r="BL288" s="104">
        <f t="shared" si="1099"/>
        <v>0</v>
      </c>
      <c r="BM288" s="104">
        <f t="shared" si="1100"/>
        <v>0</v>
      </c>
      <c r="BN288" s="104">
        <f t="shared" si="1101"/>
        <v>61202.78</v>
      </c>
      <c r="BO288" s="87">
        <f t="shared" si="1102"/>
        <v>61202.78</v>
      </c>
      <c r="BP288" s="90">
        <f t="shared" si="1103"/>
        <v>1.9431761536202491E-2</v>
      </c>
      <c r="BQ288" s="85">
        <f t="shared" si="1104"/>
        <v>364.21554391811475</v>
      </c>
      <c r="BR288" s="104">
        <f t="shared" si="1105"/>
        <v>0</v>
      </c>
      <c r="BS288" s="104">
        <f t="shared" si="1106"/>
        <v>0</v>
      </c>
      <c r="BT288" s="104">
        <f t="shared" si="1107"/>
        <v>101264.93000000001</v>
      </c>
      <c r="BU288" s="104">
        <f t="shared" si="1108"/>
        <v>6903.46</v>
      </c>
      <c r="BV288" s="87">
        <f t="shared" si="1109"/>
        <v>108168.39000000001</v>
      </c>
      <c r="BW288" s="90">
        <f t="shared" si="1110"/>
        <v>3.4343249771251409E-2</v>
      </c>
      <c r="BX288" s="85">
        <f t="shared" si="1111"/>
        <v>643.70620090454668</v>
      </c>
      <c r="BY288" s="104">
        <v>772511.69</v>
      </c>
      <c r="BZ288" s="90">
        <v>0.24527093285646143</v>
      </c>
      <c r="CA288" s="85">
        <v>4597.1893001666267</v>
      </c>
      <c r="CB288" s="104">
        <v>166545.02999999997</v>
      </c>
      <c r="CC288" s="90">
        <f t="shared" si="1112"/>
        <v>5.2877717450084606E-2</v>
      </c>
      <c r="CD288" s="85">
        <f t="shared" si="1113"/>
        <v>991.1034872649368</v>
      </c>
      <c r="CE288" s="106">
        <f t="shared" si="1114"/>
        <v>202170.69</v>
      </c>
      <c r="CF288" s="107">
        <f t="shared" si="1115"/>
        <v>6.418879400068947E-2</v>
      </c>
      <c r="CG288" s="108">
        <f t="shared" si="1116"/>
        <v>1203.1105094025233</v>
      </c>
    </row>
    <row r="289" spans="1:85" x14ac:dyDescent="0.2">
      <c r="A289" s="56" t="s">
        <v>547</v>
      </c>
      <c r="B289" s="101" t="s">
        <v>548</v>
      </c>
      <c r="C289" s="102">
        <f t="shared" si="1040"/>
        <v>141.04</v>
      </c>
      <c r="D289" s="102">
        <f t="shared" si="1041"/>
        <v>2688622.68</v>
      </c>
      <c r="E289" s="103">
        <f t="shared" si="1042"/>
        <v>1426358.43</v>
      </c>
      <c r="F289" s="103">
        <f t="shared" si="1043"/>
        <v>0</v>
      </c>
      <c r="G289" s="103">
        <f t="shared" si="1044"/>
        <v>0</v>
      </c>
      <c r="H289" s="103">
        <f t="shared" si="1117"/>
        <v>1426358.43</v>
      </c>
      <c r="I289" s="90">
        <f t="shared" si="1045"/>
        <v>0.5305164018031715</v>
      </c>
      <c r="J289" s="85">
        <f t="shared" si="1046"/>
        <v>10113.148255813954</v>
      </c>
      <c r="K289" s="103">
        <f t="shared" si="1047"/>
        <v>0</v>
      </c>
      <c r="L289" s="103">
        <f t="shared" si="1048"/>
        <v>0</v>
      </c>
      <c r="M289" s="103">
        <f t="shared" si="1049"/>
        <v>0</v>
      </c>
      <c r="N289" s="103">
        <f t="shared" si="1050"/>
        <v>0</v>
      </c>
      <c r="O289" s="103">
        <f t="shared" si="1051"/>
        <v>0</v>
      </c>
      <c r="P289" s="103">
        <f t="shared" si="1052"/>
        <v>0</v>
      </c>
      <c r="Q289" s="103"/>
      <c r="R289" s="88">
        <f t="shared" si="1053"/>
        <v>0</v>
      </c>
      <c r="S289" s="89">
        <f t="shared" si="1054"/>
        <v>0</v>
      </c>
      <c r="T289" s="104">
        <f t="shared" si="1055"/>
        <v>143323.91999999998</v>
      </c>
      <c r="U289" s="104">
        <f t="shared" si="1056"/>
        <v>3121.48</v>
      </c>
      <c r="V289" s="104">
        <f t="shared" si="1057"/>
        <v>35055</v>
      </c>
      <c r="W289" s="103">
        <f t="shared" si="1058"/>
        <v>0</v>
      </c>
      <c r="X289" s="103">
        <f t="shared" si="1059"/>
        <v>0</v>
      </c>
      <c r="Y289" s="104">
        <f t="shared" si="1060"/>
        <v>0</v>
      </c>
      <c r="Z289" s="105">
        <f t="shared" si="1061"/>
        <v>181500.4</v>
      </c>
      <c r="AA289" s="90">
        <f t="shared" si="1062"/>
        <v>6.7506832159877475E-2</v>
      </c>
      <c r="AB289" s="85">
        <f t="shared" si="1063"/>
        <v>1286.8718094157687</v>
      </c>
      <c r="AC289" s="104">
        <f t="shared" si="1064"/>
        <v>126376.89</v>
      </c>
      <c r="AD289" s="104">
        <f t="shared" si="1065"/>
        <v>0</v>
      </c>
      <c r="AE289" s="104">
        <f t="shared" si="1066"/>
        <v>3722.77</v>
      </c>
      <c r="AF289" s="104">
        <f t="shared" si="1067"/>
        <v>0</v>
      </c>
      <c r="AG289" s="86">
        <f t="shared" si="1068"/>
        <v>130099.66</v>
      </c>
      <c r="AH289" s="90">
        <f t="shared" si="1069"/>
        <v>4.8388961741556089E-2</v>
      </c>
      <c r="AI289" s="86">
        <f t="shared" si="1070"/>
        <v>922.43094157685766</v>
      </c>
      <c r="AJ289" s="104">
        <f t="shared" si="1071"/>
        <v>0</v>
      </c>
      <c r="AK289" s="104">
        <f t="shared" si="1072"/>
        <v>0</v>
      </c>
      <c r="AL289" s="86">
        <f t="shared" si="1073"/>
        <v>0</v>
      </c>
      <c r="AM289" s="90">
        <f t="shared" si="1074"/>
        <v>0</v>
      </c>
      <c r="AN289" s="91">
        <f t="shared" si="1075"/>
        <v>0</v>
      </c>
      <c r="AO289" s="104">
        <f t="shared" si="1076"/>
        <v>18696.280000000002</v>
      </c>
      <c r="AP289" s="104">
        <f t="shared" si="1077"/>
        <v>5607.25</v>
      </c>
      <c r="AQ289" s="104">
        <f t="shared" si="1078"/>
        <v>0</v>
      </c>
      <c r="AR289" s="104">
        <f t="shared" si="1079"/>
        <v>0</v>
      </c>
      <c r="AS289" s="104">
        <f t="shared" si="1080"/>
        <v>15694.939999999999</v>
      </c>
      <c r="AT289" s="104">
        <f t="shared" si="1081"/>
        <v>0</v>
      </c>
      <c r="AU289" s="104">
        <f t="shared" si="1082"/>
        <v>0</v>
      </c>
      <c r="AV289" s="104">
        <f t="shared" si="1083"/>
        <v>20699.260000000002</v>
      </c>
      <c r="AW289" s="104">
        <f t="shared" si="1084"/>
        <v>0</v>
      </c>
      <c r="AX289" s="104">
        <f t="shared" si="1085"/>
        <v>0</v>
      </c>
      <c r="AY289" s="104">
        <f t="shared" si="1086"/>
        <v>0</v>
      </c>
      <c r="AZ289" s="104">
        <f t="shared" si="1087"/>
        <v>0</v>
      </c>
      <c r="BA289" s="104">
        <f t="shared" si="1088"/>
        <v>0</v>
      </c>
      <c r="BB289" s="104">
        <f t="shared" si="1089"/>
        <v>0</v>
      </c>
      <c r="BC289" s="104">
        <f t="shared" si="1090"/>
        <v>0</v>
      </c>
      <c r="BD289" s="104">
        <f t="shared" si="1091"/>
        <v>0</v>
      </c>
      <c r="BE289" s="86">
        <f t="shared" si="1092"/>
        <v>60697.73</v>
      </c>
      <c r="BF289" s="90">
        <f t="shared" si="1093"/>
        <v>2.2575771026375483E-2</v>
      </c>
      <c r="BG289" s="85">
        <f t="shared" si="1094"/>
        <v>430.358267158253</v>
      </c>
      <c r="BH289" s="104">
        <f t="shared" si="1095"/>
        <v>0</v>
      </c>
      <c r="BI289" s="104">
        <f t="shared" si="1096"/>
        <v>0</v>
      </c>
      <c r="BJ289" s="104">
        <f t="shared" si="1097"/>
        <v>0</v>
      </c>
      <c r="BK289" s="104">
        <f t="shared" si="1098"/>
        <v>0</v>
      </c>
      <c r="BL289" s="104">
        <f t="shared" si="1099"/>
        <v>0</v>
      </c>
      <c r="BM289" s="104">
        <f t="shared" si="1100"/>
        <v>0</v>
      </c>
      <c r="BN289" s="104">
        <f t="shared" si="1101"/>
        <v>22209.9</v>
      </c>
      <c r="BO289" s="87">
        <f t="shared" si="1102"/>
        <v>22209.9</v>
      </c>
      <c r="BP289" s="90">
        <f t="shared" si="1103"/>
        <v>8.2606980016995176E-3</v>
      </c>
      <c r="BQ289" s="85">
        <f t="shared" si="1104"/>
        <v>157.47234826999434</v>
      </c>
      <c r="BR289" s="104">
        <f t="shared" si="1105"/>
        <v>0</v>
      </c>
      <c r="BS289" s="104">
        <f t="shared" si="1106"/>
        <v>0</v>
      </c>
      <c r="BT289" s="104">
        <f t="shared" si="1107"/>
        <v>99181.72</v>
      </c>
      <c r="BU289" s="104">
        <f t="shared" si="1108"/>
        <v>0</v>
      </c>
      <c r="BV289" s="87">
        <f t="shared" si="1109"/>
        <v>99181.72</v>
      </c>
      <c r="BW289" s="90">
        <f t="shared" si="1110"/>
        <v>3.6889415810477354E-2</v>
      </c>
      <c r="BX289" s="85">
        <f t="shared" si="1111"/>
        <v>703.21695972773682</v>
      </c>
      <c r="BY289" s="104">
        <v>557733.51</v>
      </c>
      <c r="BZ289" s="90">
        <v>0.20744209075852918</v>
      </c>
      <c r="CA289" s="85">
        <v>3954.434982983551</v>
      </c>
      <c r="CB289" s="104">
        <v>85594.33</v>
      </c>
      <c r="CC289" s="90">
        <f t="shared" si="1112"/>
        <v>3.1835753910995052E-2</v>
      </c>
      <c r="CD289" s="85">
        <f t="shared" si="1113"/>
        <v>606.87982132728314</v>
      </c>
      <c r="CE289" s="106">
        <f t="shared" si="1114"/>
        <v>125247</v>
      </c>
      <c r="CF289" s="107">
        <f t="shared" si="1115"/>
        <v>4.6584074787318241E-2</v>
      </c>
      <c r="CG289" s="108">
        <f t="shared" si="1116"/>
        <v>888.02467385138971</v>
      </c>
    </row>
    <row r="290" spans="1:85" x14ac:dyDescent="0.2">
      <c r="A290" s="56" t="s">
        <v>549</v>
      </c>
      <c r="B290" s="101" t="s">
        <v>550</v>
      </c>
      <c r="C290" s="102">
        <f t="shared" si="1040"/>
        <v>158.00999999999996</v>
      </c>
      <c r="D290" s="102">
        <f t="shared" si="1041"/>
        <v>2893623.83</v>
      </c>
      <c r="E290" s="103">
        <f t="shared" si="1042"/>
        <v>1389948.7100000002</v>
      </c>
      <c r="F290" s="103">
        <f t="shared" si="1043"/>
        <v>0</v>
      </c>
      <c r="G290" s="103">
        <f t="shared" si="1044"/>
        <v>0</v>
      </c>
      <c r="H290" s="103">
        <f t="shared" si="1117"/>
        <v>1389948.7100000002</v>
      </c>
      <c r="I290" s="90">
        <f t="shared" si="1045"/>
        <v>0.48034879157046484</v>
      </c>
      <c r="J290" s="85">
        <f t="shared" si="1046"/>
        <v>8796.5869881653089</v>
      </c>
      <c r="K290" s="103">
        <f t="shared" si="1047"/>
        <v>0</v>
      </c>
      <c r="L290" s="103">
        <f t="shared" si="1048"/>
        <v>0</v>
      </c>
      <c r="M290" s="103">
        <f t="shared" si="1049"/>
        <v>0</v>
      </c>
      <c r="N290" s="103">
        <f t="shared" si="1050"/>
        <v>0</v>
      </c>
      <c r="O290" s="103">
        <f t="shared" si="1051"/>
        <v>0</v>
      </c>
      <c r="P290" s="103">
        <f t="shared" si="1052"/>
        <v>0</v>
      </c>
      <c r="Q290" s="103"/>
      <c r="R290" s="88">
        <f t="shared" si="1053"/>
        <v>0</v>
      </c>
      <c r="S290" s="89">
        <f t="shared" si="1054"/>
        <v>0</v>
      </c>
      <c r="T290" s="104">
        <f t="shared" si="1055"/>
        <v>170297.43000000002</v>
      </c>
      <c r="U290" s="103">
        <f t="shared" si="1056"/>
        <v>0</v>
      </c>
      <c r="V290" s="104">
        <f t="shared" si="1057"/>
        <v>31521</v>
      </c>
      <c r="W290" s="103">
        <f t="shared" si="1058"/>
        <v>0</v>
      </c>
      <c r="X290" s="103">
        <f t="shared" si="1059"/>
        <v>0</v>
      </c>
      <c r="Y290" s="104">
        <f t="shared" si="1060"/>
        <v>8720.44</v>
      </c>
      <c r="Z290" s="105">
        <f t="shared" si="1061"/>
        <v>210538.87000000002</v>
      </c>
      <c r="AA290" s="90">
        <f t="shared" si="1062"/>
        <v>7.275958533974336E-2</v>
      </c>
      <c r="AB290" s="85">
        <f t="shared" si="1063"/>
        <v>1332.4401620150627</v>
      </c>
      <c r="AC290" s="104">
        <f t="shared" si="1064"/>
        <v>98337.23000000001</v>
      </c>
      <c r="AD290" s="104">
        <f t="shared" si="1065"/>
        <v>0</v>
      </c>
      <c r="AE290" s="104">
        <f t="shared" si="1066"/>
        <v>2231</v>
      </c>
      <c r="AF290" s="104">
        <f t="shared" si="1067"/>
        <v>0</v>
      </c>
      <c r="AG290" s="86">
        <f t="shared" si="1068"/>
        <v>100568.23000000001</v>
      </c>
      <c r="AH290" s="90">
        <f t="shared" si="1069"/>
        <v>3.4755115353055414E-2</v>
      </c>
      <c r="AI290" s="86">
        <f t="shared" si="1070"/>
        <v>636.46750205683202</v>
      </c>
      <c r="AJ290" s="104">
        <f t="shared" si="1071"/>
        <v>0</v>
      </c>
      <c r="AK290" s="104">
        <f t="shared" si="1072"/>
        <v>0</v>
      </c>
      <c r="AL290" s="86">
        <f t="shared" si="1073"/>
        <v>0</v>
      </c>
      <c r="AM290" s="90">
        <f t="shared" si="1074"/>
        <v>0</v>
      </c>
      <c r="AN290" s="91">
        <f t="shared" si="1075"/>
        <v>0</v>
      </c>
      <c r="AO290" s="104">
        <f t="shared" si="1076"/>
        <v>67935.67</v>
      </c>
      <c r="AP290" s="104">
        <f t="shared" si="1077"/>
        <v>26340.149999999998</v>
      </c>
      <c r="AQ290" s="104">
        <f t="shared" si="1078"/>
        <v>0</v>
      </c>
      <c r="AR290" s="104">
        <f t="shared" si="1079"/>
        <v>0</v>
      </c>
      <c r="AS290" s="104">
        <f t="shared" si="1080"/>
        <v>71783.070000000007</v>
      </c>
      <c r="AT290" s="104">
        <f t="shared" si="1081"/>
        <v>0</v>
      </c>
      <c r="AU290" s="104">
        <f t="shared" si="1082"/>
        <v>0</v>
      </c>
      <c r="AV290" s="104">
        <f t="shared" si="1083"/>
        <v>57736.090000000004</v>
      </c>
      <c r="AW290" s="104">
        <f t="shared" si="1084"/>
        <v>0</v>
      </c>
      <c r="AX290" s="104">
        <f t="shared" si="1085"/>
        <v>0</v>
      </c>
      <c r="AY290" s="104">
        <f t="shared" si="1086"/>
        <v>0</v>
      </c>
      <c r="AZ290" s="104">
        <f t="shared" si="1087"/>
        <v>0</v>
      </c>
      <c r="BA290" s="104">
        <f t="shared" si="1088"/>
        <v>0</v>
      </c>
      <c r="BB290" s="104">
        <f t="shared" si="1089"/>
        <v>0</v>
      </c>
      <c r="BC290" s="104">
        <f t="shared" si="1090"/>
        <v>11275.240000000002</v>
      </c>
      <c r="BD290" s="104">
        <f t="shared" si="1091"/>
        <v>0</v>
      </c>
      <c r="BE290" s="86">
        <f t="shared" si="1092"/>
        <v>235070.22</v>
      </c>
      <c r="BF290" s="90">
        <f t="shared" si="1093"/>
        <v>8.1237311347411731E-2</v>
      </c>
      <c r="BG290" s="85">
        <f t="shared" si="1094"/>
        <v>1487.692044807291</v>
      </c>
      <c r="BH290" s="104">
        <f t="shared" si="1095"/>
        <v>0</v>
      </c>
      <c r="BI290" s="104">
        <f t="shared" si="1096"/>
        <v>0</v>
      </c>
      <c r="BJ290" s="104">
        <f t="shared" si="1097"/>
        <v>1296.78</v>
      </c>
      <c r="BK290" s="104">
        <f t="shared" si="1098"/>
        <v>0</v>
      </c>
      <c r="BL290" s="104">
        <f t="shared" si="1099"/>
        <v>0</v>
      </c>
      <c r="BM290" s="104">
        <f t="shared" si="1100"/>
        <v>0</v>
      </c>
      <c r="BN290" s="104">
        <f t="shared" si="1101"/>
        <v>29296.280000000002</v>
      </c>
      <c r="BO290" s="87">
        <f t="shared" si="1102"/>
        <v>30593.06</v>
      </c>
      <c r="BP290" s="90">
        <f t="shared" si="1103"/>
        <v>1.057257674021851E-2</v>
      </c>
      <c r="BQ290" s="85">
        <f t="shared" si="1104"/>
        <v>193.61470792987791</v>
      </c>
      <c r="BR290" s="104">
        <f t="shared" si="1105"/>
        <v>0</v>
      </c>
      <c r="BS290" s="104">
        <f t="shared" si="1106"/>
        <v>0</v>
      </c>
      <c r="BT290" s="104">
        <f t="shared" si="1107"/>
        <v>0</v>
      </c>
      <c r="BU290" s="104">
        <f t="shared" si="1108"/>
        <v>0</v>
      </c>
      <c r="BV290" s="87">
        <f t="shared" si="1109"/>
        <v>0</v>
      </c>
      <c r="BW290" s="90">
        <f t="shared" si="1110"/>
        <v>0</v>
      </c>
      <c r="BX290" s="85">
        <f t="shared" si="1111"/>
        <v>0</v>
      </c>
      <c r="BY290" s="104">
        <v>585428.28999999992</v>
      </c>
      <c r="BZ290" s="90">
        <v>0.20231665357829179</v>
      </c>
      <c r="CA290" s="85">
        <v>3705.0078476045824</v>
      </c>
      <c r="CB290" s="104">
        <v>115290.96999999999</v>
      </c>
      <c r="CC290" s="90">
        <f t="shared" si="1112"/>
        <v>3.9843109116225371E-2</v>
      </c>
      <c r="CD290" s="85">
        <f t="shared" si="1113"/>
        <v>729.64350357572312</v>
      </c>
      <c r="CE290" s="106">
        <f t="shared" si="1114"/>
        <v>226185.47999999998</v>
      </c>
      <c r="CF290" s="107">
        <f t="shared" si="1115"/>
        <v>7.8166856954589012E-2</v>
      </c>
      <c r="CG290" s="108">
        <f t="shared" si="1116"/>
        <v>1431.4630719574714</v>
      </c>
    </row>
    <row r="291" spans="1:85" x14ac:dyDescent="0.2">
      <c r="A291" s="56" t="s">
        <v>551</v>
      </c>
      <c r="B291" s="101" t="s">
        <v>552</v>
      </c>
      <c r="C291" s="102">
        <f t="shared" si="1040"/>
        <v>151.60000000000002</v>
      </c>
      <c r="D291" s="102">
        <f t="shared" si="1041"/>
        <v>2789303.38</v>
      </c>
      <c r="E291" s="103">
        <f t="shared" si="1042"/>
        <v>1287890.02</v>
      </c>
      <c r="F291" s="103">
        <f t="shared" si="1043"/>
        <v>0</v>
      </c>
      <c r="G291" s="103">
        <f t="shared" si="1044"/>
        <v>0</v>
      </c>
      <c r="H291" s="103">
        <f t="shared" si="1117"/>
        <v>1287890.02</v>
      </c>
      <c r="I291" s="90">
        <f t="shared" si="1045"/>
        <v>0.46172461168422635</v>
      </c>
      <c r="J291" s="85">
        <f t="shared" si="1046"/>
        <v>8495.3167546174136</v>
      </c>
      <c r="K291" s="103">
        <f t="shared" si="1047"/>
        <v>0</v>
      </c>
      <c r="L291" s="103">
        <f t="shared" si="1048"/>
        <v>0</v>
      </c>
      <c r="M291" s="103">
        <f t="shared" si="1049"/>
        <v>0</v>
      </c>
      <c r="N291" s="103">
        <f t="shared" si="1050"/>
        <v>0</v>
      </c>
      <c r="O291" s="103">
        <f t="shared" si="1051"/>
        <v>0</v>
      </c>
      <c r="P291" s="103">
        <f t="shared" si="1052"/>
        <v>0</v>
      </c>
      <c r="Q291" s="103"/>
      <c r="R291" s="88">
        <f t="shared" si="1053"/>
        <v>0</v>
      </c>
      <c r="S291" s="89">
        <f t="shared" si="1054"/>
        <v>0</v>
      </c>
      <c r="T291" s="104">
        <f t="shared" si="1055"/>
        <v>122990.36</v>
      </c>
      <c r="U291" s="103">
        <f t="shared" si="1056"/>
        <v>1200</v>
      </c>
      <c r="V291" s="104">
        <f t="shared" si="1057"/>
        <v>34846.589999999997</v>
      </c>
      <c r="W291" s="103">
        <f t="shared" si="1058"/>
        <v>0</v>
      </c>
      <c r="X291" s="103">
        <f t="shared" si="1059"/>
        <v>0</v>
      </c>
      <c r="Y291" s="104">
        <f t="shared" si="1060"/>
        <v>0</v>
      </c>
      <c r="Z291" s="105">
        <f t="shared" si="1061"/>
        <v>159036.95000000001</v>
      </c>
      <c r="AA291" s="90">
        <f t="shared" si="1062"/>
        <v>5.7016727237465301E-2</v>
      </c>
      <c r="AB291" s="85">
        <f t="shared" si="1063"/>
        <v>1049.0563984168864</v>
      </c>
      <c r="AC291" s="104">
        <f t="shared" si="1064"/>
        <v>196676.71</v>
      </c>
      <c r="AD291" s="104">
        <f t="shared" si="1065"/>
        <v>15139</v>
      </c>
      <c r="AE291" s="104">
        <f t="shared" si="1066"/>
        <v>1510.94</v>
      </c>
      <c r="AF291" s="104">
        <f t="shared" si="1067"/>
        <v>0</v>
      </c>
      <c r="AG291" s="86">
        <f t="shared" si="1068"/>
        <v>213326.65</v>
      </c>
      <c r="AH291" s="90">
        <f t="shared" si="1069"/>
        <v>7.6480260816949933E-2</v>
      </c>
      <c r="AI291" s="86">
        <f t="shared" si="1070"/>
        <v>1407.1678759894457</v>
      </c>
      <c r="AJ291" s="104">
        <f t="shared" si="1071"/>
        <v>0</v>
      </c>
      <c r="AK291" s="104">
        <f t="shared" si="1072"/>
        <v>0</v>
      </c>
      <c r="AL291" s="86">
        <f t="shared" si="1073"/>
        <v>0</v>
      </c>
      <c r="AM291" s="90">
        <f t="shared" si="1074"/>
        <v>0</v>
      </c>
      <c r="AN291" s="91">
        <f t="shared" si="1075"/>
        <v>0</v>
      </c>
      <c r="AO291" s="104">
        <f t="shared" si="1076"/>
        <v>36077.03</v>
      </c>
      <c r="AP291" s="104">
        <f t="shared" si="1077"/>
        <v>8516.57</v>
      </c>
      <c r="AQ291" s="104">
        <f t="shared" si="1078"/>
        <v>0</v>
      </c>
      <c r="AR291" s="104">
        <f t="shared" si="1079"/>
        <v>0</v>
      </c>
      <c r="AS291" s="104">
        <f t="shared" si="1080"/>
        <v>37292.999999999993</v>
      </c>
      <c r="AT291" s="104">
        <f t="shared" si="1081"/>
        <v>0</v>
      </c>
      <c r="AU291" s="104">
        <f t="shared" si="1082"/>
        <v>0</v>
      </c>
      <c r="AV291" s="104">
        <f t="shared" si="1083"/>
        <v>639.16</v>
      </c>
      <c r="AW291" s="104">
        <f t="shared" si="1084"/>
        <v>0</v>
      </c>
      <c r="AX291" s="104">
        <f t="shared" si="1085"/>
        <v>0</v>
      </c>
      <c r="AY291" s="104">
        <f t="shared" si="1086"/>
        <v>0</v>
      </c>
      <c r="AZ291" s="104">
        <f t="shared" si="1087"/>
        <v>0</v>
      </c>
      <c r="BA291" s="104">
        <f t="shared" si="1088"/>
        <v>0</v>
      </c>
      <c r="BB291" s="104">
        <f t="shared" si="1089"/>
        <v>0</v>
      </c>
      <c r="BC291" s="104">
        <f t="shared" si="1090"/>
        <v>0</v>
      </c>
      <c r="BD291" s="104">
        <f t="shared" si="1091"/>
        <v>0</v>
      </c>
      <c r="BE291" s="86">
        <f t="shared" si="1092"/>
        <v>82525.759999999995</v>
      </c>
      <c r="BF291" s="90">
        <f t="shared" si="1093"/>
        <v>2.958651274426807E-2</v>
      </c>
      <c r="BG291" s="85">
        <f t="shared" si="1094"/>
        <v>544.36517150395764</v>
      </c>
      <c r="BH291" s="104">
        <f t="shared" si="1095"/>
        <v>5862.84</v>
      </c>
      <c r="BI291" s="104">
        <f t="shared" si="1096"/>
        <v>0</v>
      </c>
      <c r="BJ291" s="104">
        <f t="shared" si="1097"/>
        <v>0</v>
      </c>
      <c r="BK291" s="104">
        <f t="shared" si="1098"/>
        <v>0</v>
      </c>
      <c r="BL291" s="104">
        <f t="shared" si="1099"/>
        <v>0</v>
      </c>
      <c r="BM291" s="104">
        <f t="shared" si="1100"/>
        <v>0</v>
      </c>
      <c r="BN291" s="104">
        <f t="shared" si="1101"/>
        <v>50023.32</v>
      </c>
      <c r="BO291" s="87">
        <f t="shared" si="1102"/>
        <v>55886.16</v>
      </c>
      <c r="BP291" s="90">
        <f t="shared" si="1103"/>
        <v>2.0035884371961004E-2</v>
      </c>
      <c r="BQ291" s="85">
        <f t="shared" si="1104"/>
        <v>368.64221635883899</v>
      </c>
      <c r="BR291" s="104">
        <f t="shared" si="1105"/>
        <v>0</v>
      </c>
      <c r="BS291" s="104">
        <f t="shared" si="1106"/>
        <v>0</v>
      </c>
      <c r="BT291" s="104">
        <f t="shared" si="1107"/>
        <v>0</v>
      </c>
      <c r="BU291" s="104">
        <f t="shared" si="1108"/>
        <v>0</v>
      </c>
      <c r="BV291" s="87">
        <f t="shared" si="1109"/>
        <v>0</v>
      </c>
      <c r="BW291" s="90">
        <f t="shared" si="1110"/>
        <v>0</v>
      </c>
      <c r="BX291" s="85">
        <f t="shared" si="1111"/>
        <v>0</v>
      </c>
      <c r="BY291" s="104">
        <v>634828.20000000007</v>
      </c>
      <c r="BZ291" s="90">
        <v>0.22759381591542763</v>
      </c>
      <c r="CA291" s="85">
        <v>4187.5211081794196</v>
      </c>
      <c r="CB291" s="104">
        <v>130070.45000000001</v>
      </c>
      <c r="CC291" s="90">
        <f t="shared" si="1112"/>
        <v>4.663187623570729E-2</v>
      </c>
      <c r="CD291" s="85">
        <f t="shared" si="1113"/>
        <v>857.98449868073874</v>
      </c>
      <c r="CE291" s="106">
        <f t="shared" si="1114"/>
        <v>225739.19</v>
      </c>
      <c r="CF291" s="107">
        <f t="shared" si="1115"/>
        <v>8.0930310993994503E-2</v>
      </c>
      <c r="CG291" s="108">
        <f t="shared" si="1116"/>
        <v>1489.0447889182055</v>
      </c>
    </row>
    <row r="292" spans="1:85" s="61" customFormat="1" x14ac:dyDescent="0.2">
      <c r="A292" s="56"/>
      <c r="B292" s="110" t="s">
        <v>466</v>
      </c>
      <c r="C292" s="115"/>
      <c r="D292" s="116"/>
      <c r="E292" s="83"/>
      <c r="F292" s="83"/>
      <c r="G292" s="83"/>
      <c r="H292" s="83"/>
      <c r="I292" s="84"/>
      <c r="J292" s="85"/>
      <c r="K292" s="104">
        <f>IF(ISNA(VLOOKUP($A292,program1516,4,FALSE))=TRUE,0,VLOOKUP($A292,program1516,4,FALSE))</f>
        <v>0</v>
      </c>
      <c r="L292" s="104">
        <f>IF(ISNA(VLOOKUP($A292,program1516,5,FALSE))=TRUE,0,VLOOKUP($A292,program1516,5,FALSE))</f>
        <v>0</v>
      </c>
      <c r="M292" s="104">
        <f>IF(ISNA(VLOOKUP($A292,program1516,6,FALSE))=TRUE,0,VLOOKUP($A292,program1516,6,FALSE))</f>
        <v>0</v>
      </c>
      <c r="N292" s="104">
        <f>IF(ISNA(VLOOKUP($A292,program1516,7,FALSE))=TRUE,0,VLOOKUP($A292,program1516,7,FALSE))</f>
        <v>0</v>
      </c>
      <c r="O292" s="104">
        <f>IF(ISNA(VLOOKUP($A292,program1516,8,FALSE))=TRUE,0,VLOOKUP($A292,program1516,8,FALSE))</f>
        <v>0</v>
      </c>
      <c r="P292" s="104">
        <f>IF(ISNA(VLOOKUP($A292,program1516,9,FALSE))=TRUE,0,VLOOKUP($A292,program1516,9,FALSE))</f>
        <v>0</v>
      </c>
      <c r="Q292" s="87"/>
      <c r="R292" s="88"/>
      <c r="S292" s="89"/>
      <c r="T292" s="86"/>
      <c r="U292" s="86"/>
      <c r="V292" s="86"/>
      <c r="W292" s="86"/>
      <c r="X292" s="86"/>
      <c r="Y292" s="86"/>
      <c r="Z292" s="86"/>
      <c r="AA292" s="90"/>
      <c r="AB292" s="85"/>
      <c r="AC292" s="86"/>
      <c r="AD292" s="86"/>
      <c r="AE292" s="86"/>
      <c r="AF292" s="86"/>
      <c r="AG292" s="86"/>
      <c r="AH292" s="90"/>
      <c r="AI292" s="86"/>
      <c r="AJ292" s="86"/>
      <c r="AK292" s="86"/>
      <c r="AL292" s="86"/>
      <c r="AM292" s="90"/>
      <c r="AN292" s="91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90"/>
      <c r="BG292" s="85"/>
      <c r="BH292" s="86"/>
      <c r="BI292" s="86"/>
      <c r="BJ292" s="86"/>
      <c r="BK292" s="86"/>
      <c r="BL292" s="86"/>
      <c r="BM292" s="86"/>
      <c r="BN292" s="86"/>
      <c r="BO292" s="86"/>
      <c r="BP292" s="90"/>
      <c r="BQ292" s="85"/>
      <c r="BR292" s="86"/>
      <c r="BS292" s="86"/>
      <c r="BT292" s="86"/>
      <c r="BU292" s="86"/>
      <c r="BV292" s="87"/>
      <c r="BW292" s="90"/>
      <c r="BX292" s="85"/>
      <c r="BY292" s="86"/>
      <c r="BZ292" s="90"/>
      <c r="CA292" s="85"/>
      <c r="CB292" s="86"/>
      <c r="CC292" s="90"/>
      <c r="CD292" s="85"/>
      <c r="CE292" s="92"/>
      <c r="CF292" s="107"/>
      <c r="CG292" s="108"/>
    </row>
    <row r="293" spans="1:85" s="61" customFormat="1" ht="4.5" customHeight="1" x14ac:dyDescent="0.2">
      <c r="A293" s="17"/>
      <c r="B293" s="53"/>
      <c r="C293" s="54"/>
      <c r="D293" s="55"/>
      <c r="E293" s="94"/>
      <c r="F293" s="94"/>
      <c r="G293" s="94"/>
      <c r="H293" s="94"/>
      <c r="I293" s="95"/>
      <c r="J293" s="70"/>
      <c r="K293" s="104">
        <f>IF(ISNA(VLOOKUP($A293,program1516,4,FALSE))=TRUE,0,VLOOKUP($A293,program1516,4,FALSE))</f>
        <v>0</v>
      </c>
      <c r="L293" s="104">
        <f>IF(ISNA(VLOOKUP($A293,program1516,5,FALSE))=TRUE,0,VLOOKUP($A293,program1516,5,FALSE))</f>
        <v>0</v>
      </c>
      <c r="M293" s="104">
        <f>IF(ISNA(VLOOKUP($A293,program1516,6,FALSE))=TRUE,0,VLOOKUP($A293,program1516,6,FALSE))</f>
        <v>0</v>
      </c>
      <c r="N293" s="104">
        <f>IF(ISNA(VLOOKUP($A293,program1516,7,FALSE))=TRUE,0,VLOOKUP($A293,program1516,7,FALSE))</f>
        <v>0</v>
      </c>
      <c r="O293" s="104">
        <f>IF(ISNA(VLOOKUP($A293,program1516,8,FALSE))=TRUE,0,VLOOKUP($A293,program1516,8,FALSE))</f>
        <v>0</v>
      </c>
      <c r="P293" s="104">
        <f>IF(ISNA(VLOOKUP($A293,program1516,9,FALSE))=TRUE,0,VLOOKUP($A293,program1516,9,FALSE))</f>
        <v>0</v>
      </c>
      <c r="Q293" s="87"/>
      <c r="R293" s="73"/>
      <c r="S293" s="74"/>
      <c r="T293" s="97"/>
      <c r="U293" s="97"/>
      <c r="V293" s="97"/>
      <c r="W293" s="97"/>
      <c r="X293" s="97"/>
      <c r="Y293" s="97"/>
      <c r="Z293" s="97"/>
      <c r="AA293" s="98"/>
      <c r="AB293" s="99"/>
      <c r="AC293" s="97"/>
      <c r="AD293" s="97"/>
      <c r="AE293" s="97"/>
      <c r="AF293" s="97"/>
      <c r="AG293" s="97"/>
      <c r="AH293" s="98"/>
      <c r="AI293" s="97"/>
      <c r="AJ293" s="97"/>
      <c r="AK293" s="97"/>
      <c r="AL293" s="97"/>
      <c r="AM293" s="98"/>
      <c r="AN293" s="100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8"/>
      <c r="BG293" s="99"/>
      <c r="BH293" s="97"/>
      <c r="BI293" s="97"/>
      <c r="BJ293" s="97"/>
      <c r="BK293" s="97"/>
      <c r="BL293" s="97"/>
      <c r="BM293" s="97"/>
      <c r="BN293" s="97"/>
      <c r="BO293" s="97"/>
      <c r="BP293" s="98"/>
      <c r="BQ293" s="99"/>
      <c r="BR293" s="97"/>
      <c r="BS293" s="97"/>
      <c r="BT293" s="97"/>
      <c r="BU293" s="97"/>
      <c r="BV293" s="97"/>
      <c r="BW293" s="98"/>
      <c r="BX293" s="99"/>
      <c r="BY293" s="97"/>
      <c r="BZ293" s="98"/>
      <c r="CA293" s="99"/>
      <c r="CB293" s="97"/>
      <c r="CC293" s="98"/>
      <c r="CD293" s="99"/>
      <c r="CE293" s="92"/>
    </row>
    <row r="294" spans="1:85" x14ac:dyDescent="0.2">
      <c r="A294" s="56" t="s">
        <v>553</v>
      </c>
      <c r="B294" s="101" t="s">
        <v>554</v>
      </c>
      <c r="C294" s="102">
        <f t="shared" ref="C294:C301" si="1118">VLOOKUP($A294,enroll1516,3,FALSE)</f>
        <v>150.51000000000002</v>
      </c>
      <c r="D294" s="102">
        <f t="shared" ref="D294:D301" si="1119">VLOOKUP($A294,enroll1516,4,FALSE)</f>
        <v>2471522.21</v>
      </c>
      <c r="E294" s="103">
        <f t="shared" ref="E294:E301" si="1120">IF(ISNA(VLOOKUP($A294,program1516,2,FALSE))=TRUE,0,VLOOKUP($A294,program1516,2,FALSE))</f>
        <v>1291537.9100000001</v>
      </c>
      <c r="F294" s="103">
        <f t="shared" ref="F294:F301" si="1121">IF(ISNA(VLOOKUP($A294,program1516,3,FALSE))=TRUE,0,VLOOKUP($A294,program1516,3,FALSE))</f>
        <v>0</v>
      </c>
      <c r="G294" s="103">
        <f t="shared" ref="G294:G301" si="1122">IF(ISNA(VLOOKUP($A294,program1516,4,FALSE))=TRUE,0,VLOOKUP($A294,program1516,4,FALSE))</f>
        <v>0</v>
      </c>
      <c r="H294" s="103">
        <f>SUM(E294:G294)</f>
        <v>1291537.9100000001</v>
      </c>
      <c r="I294" s="90">
        <f t="shared" ref="I294:I301" si="1123">H294/D294</f>
        <v>0.52256779436345835</v>
      </c>
      <c r="J294" s="85">
        <f t="shared" ref="J294:J301" si="1124">H294/C294</f>
        <v>8581.0770712909434</v>
      </c>
      <c r="K294" s="103">
        <f t="shared" ref="K294:K301" si="1125">IF(ISNA(VLOOKUP($A294,program1516,5,FALSE))=TRUE,0,VLOOKUP($A294,program1516,5,FALSE))</f>
        <v>0</v>
      </c>
      <c r="L294" s="103">
        <f t="shared" ref="L294:L301" si="1126">IF(ISNA(VLOOKUP($A294,program1516,6,FALSE))=TRUE,0,VLOOKUP($A294,program1516,6,FALSE))</f>
        <v>0</v>
      </c>
      <c r="M294" s="103">
        <f t="shared" ref="M294:M301" si="1127">IF(ISNA(VLOOKUP($A294,program1516,7,FALSE))=TRUE,0,VLOOKUP($A294,program1516,7,FALSE))</f>
        <v>0</v>
      </c>
      <c r="N294" s="103">
        <f t="shared" ref="N294:N301" si="1128">IF(ISNA(VLOOKUP($A294,program1516,8,FALSE))=TRUE,0,VLOOKUP($A294,program1516,8,FALSE))</f>
        <v>0</v>
      </c>
      <c r="O294" s="103">
        <f t="shared" ref="O294:O301" si="1129">IF(ISNA(VLOOKUP($A294,program1516,9,FALSE))=TRUE,0,VLOOKUP($A294,program1516,9,FALSE))</f>
        <v>0</v>
      </c>
      <c r="P294" s="103">
        <f t="shared" ref="P294:P301" si="1130">IF(ISNA(VLOOKUP($A294,program1516,10,FALSE))=TRUE,0,VLOOKUP($A294,program1516,10,FALSE))</f>
        <v>0</v>
      </c>
      <c r="Q294" s="103"/>
      <c r="R294" s="88">
        <f t="shared" ref="R294:R302" si="1131">Q294/D294</f>
        <v>0</v>
      </c>
      <c r="S294" s="89">
        <f t="shared" ref="S294:S302" si="1132">Q294/C294</f>
        <v>0</v>
      </c>
      <c r="T294" s="104">
        <f t="shared" ref="T294:T301" si="1133">VLOOKUP($A294,program1516,11,FALSE)</f>
        <v>86094</v>
      </c>
      <c r="U294" s="103">
        <f t="shared" ref="U294:U301" si="1134">VLOOKUP($A294,program1516,12,FALSE)</f>
        <v>0</v>
      </c>
      <c r="V294" s="104">
        <f t="shared" ref="V294:V301" si="1135">VLOOKUP($A294,program1516,13,FALSE)</f>
        <v>30396</v>
      </c>
      <c r="W294" s="103">
        <f t="shared" ref="W294:W301" si="1136">VLOOKUP($A294,program1516,14,FALSE)</f>
        <v>0</v>
      </c>
      <c r="X294" s="103">
        <f t="shared" ref="X294:X301" si="1137">VLOOKUP($A294,program1516,15,FALSE)</f>
        <v>0</v>
      </c>
      <c r="Y294" s="103">
        <f t="shared" ref="Y294:Y301" si="1138">VLOOKUP($A294,program1516,16,FALSE)</f>
        <v>0</v>
      </c>
      <c r="Z294" s="105">
        <f t="shared" ref="Z294:Z301" si="1139">SUM(T294:Y294)</f>
        <v>116490</v>
      </c>
      <c r="AA294" s="90">
        <f t="shared" ref="AA294:AA302" si="1140">Z294/D294</f>
        <v>4.7132896289044476E-2</v>
      </c>
      <c r="AB294" s="85">
        <f t="shared" ref="AB294:AB302" si="1141">Z294/C294</f>
        <v>773.96850707594172</v>
      </c>
      <c r="AC294" s="104">
        <f t="shared" ref="AC294:AC301" si="1142">VLOOKUP($A294,program1516,17,FALSE)</f>
        <v>22120.55</v>
      </c>
      <c r="AD294" s="104">
        <f t="shared" ref="AD294:AD301" si="1143">VLOOKUP($A294,program1516,18,FALSE)</f>
        <v>11612.45</v>
      </c>
      <c r="AE294" s="104">
        <f t="shared" ref="AE294:AE301" si="1144">VLOOKUP($A294,program1516,19,FALSE)</f>
        <v>699</v>
      </c>
      <c r="AF294" s="104">
        <f t="shared" ref="AF294:AF301" si="1145">VLOOKUP($A294,program1516,20,FALSE)</f>
        <v>0</v>
      </c>
      <c r="AG294" s="86">
        <f t="shared" ref="AG294:AG301" si="1146">SUM(AC294:AF294)</f>
        <v>34432</v>
      </c>
      <c r="AH294" s="90">
        <f t="shared" ref="AH294:AH302" si="1147">AG294/D294</f>
        <v>1.3931495278773966E-2</v>
      </c>
      <c r="AI294" s="86">
        <f t="shared" ref="AI294:AI302" si="1148">AG294/C294</f>
        <v>228.76885256793565</v>
      </c>
      <c r="AJ294" s="104">
        <f t="shared" ref="AJ294:AJ301" si="1149">VLOOKUP($A294,program1516,21,FALSE)</f>
        <v>0</v>
      </c>
      <c r="AK294" s="104">
        <f t="shared" ref="AK294:AK301" si="1150">VLOOKUP($A294,program1516,22,FALSE)</f>
        <v>0</v>
      </c>
      <c r="AL294" s="86">
        <f t="shared" ref="AL294:AL301" si="1151">SUM(AJ294:AK294)</f>
        <v>0</v>
      </c>
      <c r="AM294" s="90">
        <f t="shared" ref="AM294:AM302" si="1152">AL294/D294</f>
        <v>0</v>
      </c>
      <c r="AN294" s="91">
        <f t="shared" ref="AN294:AN302" si="1153">AL294/C294</f>
        <v>0</v>
      </c>
      <c r="AO294" s="104">
        <f t="shared" ref="AO294:AO301" si="1154">VLOOKUP($A294,program1516,23,FALSE)</f>
        <v>18140.000000000004</v>
      </c>
      <c r="AP294" s="104">
        <f t="shared" ref="AP294:AP301" si="1155">VLOOKUP($A294,program1516,24,FALSE)</f>
        <v>21980</v>
      </c>
      <c r="AQ294" s="104">
        <f t="shared" ref="AQ294:AQ301" si="1156">VLOOKUP($A294,program1516,25,FALSE)</f>
        <v>0</v>
      </c>
      <c r="AR294" s="104">
        <f t="shared" ref="AR294:AR301" si="1157">VLOOKUP($A294,program1516,26,FALSE)</f>
        <v>0</v>
      </c>
      <c r="AS294" s="104">
        <f t="shared" ref="AS294:AS301" si="1158">VLOOKUP($A294,program1516,27,FALSE)</f>
        <v>28335.66</v>
      </c>
      <c r="AT294" s="104">
        <f t="shared" ref="AT294:AT301" si="1159">VLOOKUP($A294,program1516,28,FALSE)</f>
        <v>0</v>
      </c>
      <c r="AU294" s="104">
        <f t="shared" ref="AU294:AU301" si="1160">VLOOKUP($A294,program1516,29,FALSE)</f>
        <v>0</v>
      </c>
      <c r="AV294" s="104">
        <f t="shared" ref="AV294:AV301" si="1161">VLOOKUP($A294,program1516,30,FALSE)</f>
        <v>230.36</v>
      </c>
      <c r="AW294" s="104">
        <f t="shared" ref="AW294:AW301" si="1162">VLOOKUP($A294,program1516,31,FALSE)</f>
        <v>0</v>
      </c>
      <c r="AX294" s="104">
        <f t="shared" ref="AX294:AX301" si="1163">VLOOKUP($A294,program1516,32,FALSE)</f>
        <v>0</v>
      </c>
      <c r="AY294" s="104">
        <f t="shared" ref="AY294:AY301" si="1164">VLOOKUP($A294,program1516,33,FALSE)</f>
        <v>0</v>
      </c>
      <c r="AZ294" s="104">
        <f t="shared" ref="AZ294:AZ301" si="1165">VLOOKUP($A294,program1516,34,FALSE)</f>
        <v>0</v>
      </c>
      <c r="BA294" s="104">
        <f t="shared" ref="BA294:BA301" si="1166">VLOOKUP($A294,program1516,35,FALSE)</f>
        <v>0</v>
      </c>
      <c r="BB294" s="104">
        <f t="shared" ref="BB294:BB301" si="1167">VLOOKUP($A294,program1516,36,FALSE)</f>
        <v>0</v>
      </c>
      <c r="BC294" s="104">
        <f t="shared" ref="BC294:BC301" si="1168">VLOOKUP($A294,program1516,37,FALSE)</f>
        <v>0</v>
      </c>
      <c r="BD294" s="104">
        <f t="shared" ref="BD294:BD301" si="1169">VLOOKUP($A294,program1516,38,FALSE)</f>
        <v>0</v>
      </c>
      <c r="BE294" s="86">
        <f t="shared" ref="BE294:BE301" si="1170">SUM(AO294:BD294)</f>
        <v>68686.02</v>
      </c>
      <c r="BF294" s="90">
        <f t="shared" ref="BF294:BF302" si="1171">BE294/D294</f>
        <v>2.7790978257079876E-2</v>
      </c>
      <c r="BG294" s="85">
        <f t="shared" ref="BG294:BG302" si="1172">BE294/C294</f>
        <v>456.3551923460235</v>
      </c>
      <c r="BH294" s="104">
        <f t="shared" ref="BH294:BH301" si="1173">VLOOKUP($A294,program1516,39,FALSE)</f>
        <v>0</v>
      </c>
      <c r="BI294" s="104">
        <f t="shared" ref="BI294:BI301" si="1174">VLOOKUP($A294,program1516,40,FALSE)</f>
        <v>0</v>
      </c>
      <c r="BJ294" s="104">
        <f t="shared" ref="BJ294:BJ301" si="1175">VLOOKUP($A294,program1516,41,FALSE)</f>
        <v>0</v>
      </c>
      <c r="BK294" s="104">
        <f t="shared" ref="BK294:BK301" si="1176">VLOOKUP($A294,program1516,42,FALSE)</f>
        <v>0</v>
      </c>
      <c r="BL294" s="104">
        <f t="shared" ref="BL294:BL301" si="1177">VLOOKUP($A294,program1516,43,FALSE)</f>
        <v>0</v>
      </c>
      <c r="BM294" s="104">
        <f t="shared" ref="BM294:BM301" si="1178">VLOOKUP($A294,program1516,44,FALSE)</f>
        <v>0</v>
      </c>
      <c r="BN294" s="104">
        <f t="shared" ref="BN294:BN301" si="1179">VLOOKUP($A294,program1516,45,FALSE)</f>
        <v>0</v>
      </c>
      <c r="BO294" s="87">
        <f t="shared" ref="BO294:BO301" si="1180">SUM(BH294:BN294)</f>
        <v>0</v>
      </c>
      <c r="BP294" s="90">
        <f t="shared" ref="BP294:BP302" si="1181">BO294/D294</f>
        <v>0</v>
      </c>
      <c r="BQ294" s="85">
        <f t="shared" ref="BQ294:BQ302" si="1182">BO294/C294</f>
        <v>0</v>
      </c>
      <c r="BR294" s="104">
        <f t="shared" ref="BR294:BR301" si="1183">VLOOKUP($A294,program1516,46,FALSE)</f>
        <v>0</v>
      </c>
      <c r="BS294" s="104">
        <f t="shared" ref="BS294:BS301" si="1184">VLOOKUP($A294,program1516,47,FALSE)</f>
        <v>0</v>
      </c>
      <c r="BT294" s="104">
        <f t="shared" ref="BT294:BT301" si="1185">VLOOKUP($A294,program1516,48,FALSE)</f>
        <v>0</v>
      </c>
      <c r="BU294" s="104">
        <f t="shared" ref="BU294:BU301" si="1186">VLOOKUP($A294,program1516,49,FALSE)</f>
        <v>0</v>
      </c>
      <c r="BV294" s="87">
        <f t="shared" ref="BV294:BV301" si="1187">SUM(BR294:BU294)</f>
        <v>0</v>
      </c>
      <c r="BW294" s="90">
        <f t="shared" ref="BW294:BW302" si="1188">BV294/D294</f>
        <v>0</v>
      </c>
      <c r="BX294" s="85">
        <f t="shared" ref="BX294:BX302" si="1189">BV294/C294</f>
        <v>0</v>
      </c>
      <c r="BY294" s="104">
        <v>708693.24</v>
      </c>
      <c r="BZ294" s="90">
        <v>0.28674362590494384</v>
      </c>
      <c r="CA294" s="85">
        <v>4708.6123181183966</v>
      </c>
      <c r="CB294" s="104">
        <v>169397.61</v>
      </c>
      <c r="CC294" s="90">
        <f t="shared" ref="CC294:CC302" si="1190">CB294/D294</f>
        <v>6.8539788683509337E-2</v>
      </c>
      <c r="CD294" s="85">
        <f t="shared" ref="CD294:CD302" si="1191">CB294/C294</f>
        <v>1125.490731512856</v>
      </c>
      <c r="CE294" s="106">
        <f t="shared" ref="CE294:CE301" si="1192">VLOOKUP($A294,program1516,52,FALSE)</f>
        <v>82285.430000000008</v>
      </c>
      <c r="CF294" s="107">
        <f t="shared" ref="CF294:CF302" si="1193">CE294/D294</f>
        <v>3.3293421223190227E-2</v>
      </c>
      <c r="CG294" s="108">
        <f t="shared" ref="CG294:CG302" si="1194">CE294/C294</f>
        <v>546.71071689588734</v>
      </c>
    </row>
    <row r="295" spans="1:85" x14ac:dyDescent="0.2">
      <c r="A295" s="56" t="s">
        <v>555</v>
      </c>
      <c r="B295" s="101" t="s">
        <v>556</v>
      </c>
      <c r="C295" s="102">
        <f t="shared" si="1118"/>
        <v>158.79999999999998</v>
      </c>
      <c r="D295" s="102">
        <f t="shared" si="1119"/>
        <v>1780771.97</v>
      </c>
      <c r="E295" s="103">
        <f t="shared" si="1120"/>
        <v>986769.38</v>
      </c>
      <c r="F295" s="103">
        <f t="shared" si="1121"/>
        <v>0</v>
      </c>
      <c r="G295" s="103">
        <f t="shared" si="1122"/>
        <v>0</v>
      </c>
      <c r="H295" s="103">
        <f t="shared" ref="H295:H301" si="1195">SUM(E295:G295)</f>
        <v>986769.38</v>
      </c>
      <c r="I295" s="90">
        <f t="shared" si="1123"/>
        <v>0.55412450140935232</v>
      </c>
      <c r="J295" s="85">
        <f t="shared" si="1124"/>
        <v>6213.9129722921925</v>
      </c>
      <c r="K295" s="103">
        <f t="shared" si="1125"/>
        <v>0</v>
      </c>
      <c r="L295" s="103">
        <f t="shared" si="1126"/>
        <v>0</v>
      </c>
      <c r="M295" s="103">
        <f t="shared" si="1127"/>
        <v>0</v>
      </c>
      <c r="N295" s="103">
        <f t="shared" si="1128"/>
        <v>0</v>
      </c>
      <c r="O295" s="103">
        <f t="shared" si="1129"/>
        <v>0</v>
      </c>
      <c r="P295" s="103">
        <f t="shared" si="1130"/>
        <v>0</v>
      </c>
      <c r="Q295" s="103"/>
      <c r="R295" s="88">
        <f t="shared" si="1131"/>
        <v>0</v>
      </c>
      <c r="S295" s="89">
        <f t="shared" si="1132"/>
        <v>0</v>
      </c>
      <c r="T295" s="104">
        <f t="shared" si="1133"/>
        <v>143901.29</v>
      </c>
      <c r="U295" s="103">
        <f t="shared" si="1134"/>
        <v>796.03</v>
      </c>
      <c r="V295" s="104">
        <f t="shared" si="1135"/>
        <v>0</v>
      </c>
      <c r="W295" s="103">
        <f t="shared" si="1136"/>
        <v>0</v>
      </c>
      <c r="X295" s="103">
        <f t="shared" si="1137"/>
        <v>0</v>
      </c>
      <c r="Y295" s="103">
        <f t="shared" si="1138"/>
        <v>0</v>
      </c>
      <c r="Z295" s="105">
        <f t="shared" si="1139"/>
        <v>144697.32</v>
      </c>
      <c r="AA295" s="90">
        <f t="shared" si="1140"/>
        <v>8.1255389481450571E-2</v>
      </c>
      <c r="AB295" s="85">
        <f t="shared" si="1141"/>
        <v>911.19219143576845</v>
      </c>
      <c r="AC295" s="104">
        <f t="shared" si="1142"/>
        <v>0</v>
      </c>
      <c r="AD295" s="104">
        <f t="shared" si="1143"/>
        <v>0</v>
      </c>
      <c r="AE295" s="104">
        <f t="shared" si="1144"/>
        <v>0</v>
      </c>
      <c r="AF295" s="104">
        <f t="shared" si="1145"/>
        <v>0</v>
      </c>
      <c r="AG295" s="86">
        <f t="shared" si="1146"/>
        <v>0</v>
      </c>
      <c r="AH295" s="90">
        <f t="shared" si="1147"/>
        <v>0</v>
      </c>
      <c r="AI295" s="86">
        <f t="shared" si="1148"/>
        <v>0</v>
      </c>
      <c r="AJ295" s="104">
        <f t="shared" si="1149"/>
        <v>0</v>
      </c>
      <c r="AK295" s="104">
        <f t="shared" si="1150"/>
        <v>0</v>
      </c>
      <c r="AL295" s="86">
        <f t="shared" si="1151"/>
        <v>0</v>
      </c>
      <c r="AM295" s="90">
        <f t="shared" si="1152"/>
        <v>0</v>
      </c>
      <c r="AN295" s="91">
        <f t="shared" si="1153"/>
        <v>0</v>
      </c>
      <c r="AO295" s="104">
        <f t="shared" si="1154"/>
        <v>33754.149999999994</v>
      </c>
      <c r="AP295" s="104">
        <f t="shared" si="1155"/>
        <v>1964.17</v>
      </c>
      <c r="AQ295" s="104">
        <f t="shared" si="1156"/>
        <v>0</v>
      </c>
      <c r="AR295" s="104">
        <f t="shared" si="1157"/>
        <v>0</v>
      </c>
      <c r="AS295" s="104">
        <f t="shared" si="1158"/>
        <v>30811.29</v>
      </c>
      <c r="AT295" s="104">
        <f t="shared" si="1159"/>
        <v>0</v>
      </c>
      <c r="AU295" s="104">
        <f t="shared" si="1160"/>
        <v>0</v>
      </c>
      <c r="AV295" s="104">
        <f t="shared" si="1161"/>
        <v>834</v>
      </c>
      <c r="AW295" s="104">
        <f t="shared" si="1162"/>
        <v>0</v>
      </c>
      <c r="AX295" s="104">
        <f t="shared" si="1163"/>
        <v>0</v>
      </c>
      <c r="AY295" s="104">
        <f t="shared" si="1164"/>
        <v>0</v>
      </c>
      <c r="AZ295" s="104">
        <f t="shared" si="1165"/>
        <v>0</v>
      </c>
      <c r="BA295" s="104">
        <f t="shared" si="1166"/>
        <v>0</v>
      </c>
      <c r="BB295" s="104">
        <f t="shared" si="1167"/>
        <v>0</v>
      </c>
      <c r="BC295" s="104">
        <f t="shared" si="1168"/>
        <v>0</v>
      </c>
      <c r="BD295" s="104">
        <f t="shared" si="1169"/>
        <v>0</v>
      </c>
      <c r="BE295" s="86">
        <f t="shared" si="1170"/>
        <v>67363.609999999986</v>
      </c>
      <c r="BF295" s="90">
        <f t="shared" si="1171"/>
        <v>3.7828318917216552E-2</v>
      </c>
      <c r="BG295" s="85">
        <f t="shared" si="1172"/>
        <v>424.20409319899238</v>
      </c>
      <c r="BH295" s="104">
        <f t="shared" si="1173"/>
        <v>0</v>
      </c>
      <c r="BI295" s="104">
        <f t="shared" si="1174"/>
        <v>0</v>
      </c>
      <c r="BJ295" s="104">
        <f t="shared" si="1175"/>
        <v>1200.95</v>
      </c>
      <c r="BK295" s="104">
        <f t="shared" si="1176"/>
        <v>0</v>
      </c>
      <c r="BL295" s="104">
        <f t="shared" si="1177"/>
        <v>0</v>
      </c>
      <c r="BM295" s="104">
        <f t="shared" si="1178"/>
        <v>0</v>
      </c>
      <c r="BN295" s="104">
        <f t="shared" si="1179"/>
        <v>834.94</v>
      </c>
      <c r="BO295" s="87">
        <f t="shared" si="1180"/>
        <v>2035.89</v>
      </c>
      <c r="BP295" s="90">
        <f t="shared" si="1181"/>
        <v>1.1432626042513461E-3</v>
      </c>
      <c r="BQ295" s="85">
        <f t="shared" si="1182"/>
        <v>12.820465994962218</v>
      </c>
      <c r="BR295" s="104">
        <f t="shared" si="1183"/>
        <v>0</v>
      </c>
      <c r="BS295" s="104">
        <f t="shared" si="1184"/>
        <v>0</v>
      </c>
      <c r="BT295" s="104">
        <f t="shared" si="1185"/>
        <v>0</v>
      </c>
      <c r="BU295" s="104">
        <f t="shared" si="1186"/>
        <v>0</v>
      </c>
      <c r="BV295" s="87">
        <f t="shared" si="1187"/>
        <v>0</v>
      </c>
      <c r="BW295" s="90">
        <f t="shared" si="1188"/>
        <v>0</v>
      </c>
      <c r="BX295" s="85">
        <f t="shared" si="1189"/>
        <v>0</v>
      </c>
      <c r="BY295" s="104">
        <v>385198.43</v>
      </c>
      <c r="BZ295" s="90">
        <v>0.21630980074332595</v>
      </c>
      <c r="CA295" s="85">
        <v>2425.6828085642319</v>
      </c>
      <c r="CB295" s="104">
        <v>81229.13</v>
      </c>
      <c r="CC295" s="90">
        <f t="shared" si="1190"/>
        <v>4.5614560071944532E-2</v>
      </c>
      <c r="CD295" s="85">
        <f t="shared" si="1191"/>
        <v>511.51845088161218</v>
      </c>
      <c r="CE295" s="106">
        <f t="shared" si="1192"/>
        <v>113478.21</v>
      </c>
      <c r="CF295" s="107">
        <f t="shared" si="1193"/>
        <v>6.3724166772458804E-2</v>
      </c>
      <c r="CG295" s="108">
        <f t="shared" si="1194"/>
        <v>714.598299748111</v>
      </c>
    </row>
    <row r="296" spans="1:85" x14ac:dyDescent="0.2">
      <c r="A296" s="56" t="s">
        <v>557</v>
      </c>
      <c r="B296" s="101" t="s">
        <v>558</v>
      </c>
      <c r="C296" s="102">
        <f t="shared" si="1118"/>
        <v>146.57999999999998</v>
      </c>
      <c r="D296" s="102">
        <f t="shared" si="1119"/>
        <v>2027186.37</v>
      </c>
      <c r="E296" s="103">
        <f t="shared" si="1120"/>
        <v>1158146.5499999998</v>
      </c>
      <c r="F296" s="103">
        <f t="shared" si="1121"/>
        <v>0</v>
      </c>
      <c r="G296" s="103">
        <f t="shared" si="1122"/>
        <v>0</v>
      </c>
      <c r="H296" s="103">
        <f t="shared" si="1195"/>
        <v>1158146.5499999998</v>
      </c>
      <c r="I296" s="90">
        <f t="shared" si="1123"/>
        <v>0.5713073879832764</v>
      </c>
      <c r="J296" s="85">
        <f t="shared" si="1124"/>
        <v>7901.1225951698725</v>
      </c>
      <c r="K296" s="103">
        <f t="shared" si="1125"/>
        <v>0</v>
      </c>
      <c r="L296" s="103">
        <f t="shared" si="1126"/>
        <v>0</v>
      </c>
      <c r="M296" s="103">
        <f t="shared" si="1127"/>
        <v>0</v>
      </c>
      <c r="N296" s="103">
        <f t="shared" si="1128"/>
        <v>0</v>
      </c>
      <c r="O296" s="103">
        <f t="shared" si="1129"/>
        <v>0</v>
      </c>
      <c r="P296" s="103">
        <f t="shared" si="1130"/>
        <v>0</v>
      </c>
      <c r="Q296" s="103"/>
      <c r="R296" s="88">
        <f t="shared" si="1131"/>
        <v>0</v>
      </c>
      <c r="S296" s="89">
        <f t="shared" si="1132"/>
        <v>0</v>
      </c>
      <c r="T296" s="104">
        <f t="shared" si="1133"/>
        <v>142050.13</v>
      </c>
      <c r="U296" s="104">
        <f t="shared" si="1134"/>
        <v>1442</v>
      </c>
      <c r="V296" s="104">
        <f t="shared" si="1135"/>
        <v>40235.81</v>
      </c>
      <c r="W296" s="103">
        <f t="shared" si="1136"/>
        <v>0</v>
      </c>
      <c r="X296" s="103">
        <f t="shared" si="1137"/>
        <v>0</v>
      </c>
      <c r="Y296" s="103">
        <f t="shared" si="1138"/>
        <v>0</v>
      </c>
      <c r="Z296" s="105">
        <f t="shared" si="1139"/>
        <v>183727.94</v>
      </c>
      <c r="AA296" s="90">
        <f t="shared" si="1140"/>
        <v>9.0631992558237257E-2</v>
      </c>
      <c r="AB296" s="85">
        <f t="shared" si="1141"/>
        <v>1253.4311638695594</v>
      </c>
      <c r="AC296" s="104">
        <f t="shared" si="1142"/>
        <v>0</v>
      </c>
      <c r="AD296" s="104">
        <f t="shared" si="1143"/>
        <v>0</v>
      </c>
      <c r="AE296" s="104">
        <f t="shared" si="1144"/>
        <v>0</v>
      </c>
      <c r="AF296" s="104">
        <f t="shared" si="1145"/>
        <v>0</v>
      </c>
      <c r="AG296" s="86">
        <f t="shared" si="1146"/>
        <v>0</v>
      </c>
      <c r="AH296" s="90">
        <f t="shared" si="1147"/>
        <v>0</v>
      </c>
      <c r="AI296" s="86">
        <f t="shared" si="1148"/>
        <v>0</v>
      </c>
      <c r="AJ296" s="104">
        <f t="shared" si="1149"/>
        <v>0</v>
      </c>
      <c r="AK296" s="104">
        <f t="shared" si="1150"/>
        <v>0</v>
      </c>
      <c r="AL296" s="86">
        <f t="shared" si="1151"/>
        <v>0</v>
      </c>
      <c r="AM296" s="90">
        <f t="shared" si="1152"/>
        <v>0</v>
      </c>
      <c r="AN296" s="91">
        <f t="shared" si="1153"/>
        <v>0</v>
      </c>
      <c r="AO296" s="104">
        <f t="shared" si="1154"/>
        <v>69380</v>
      </c>
      <c r="AP296" s="104">
        <f t="shared" si="1155"/>
        <v>5722</v>
      </c>
      <c r="AQ296" s="104">
        <f t="shared" si="1156"/>
        <v>0</v>
      </c>
      <c r="AR296" s="104">
        <f t="shared" si="1157"/>
        <v>0</v>
      </c>
      <c r="AS296" s="104">
        <f t="shared" si="1158"/>
        <v>28179.550000000003</v>
      </c>
      <c r="AT296" s="104">
        <f t="shared" si="1159"/>
        <v>0</v>
      </c>
      <c r="AU296" s="104">
        <f t="shared" si="1160"/>
        <v>0</v>
      </c>
      <c r="AV296" s="104">
        <f t="shared" si="1161"/>
        <v>13341.85</v>
      </c>
      <c r="AW296" s="104">
        <f t="shared" si="1162"/>
        <v>0</v>
      </c>
      <c r="AX296" s="104">
        <f t="shared" si="1163"/>
        <v>0</v>
      </c>
      <c r="AY296" s="104">
        <f t="shared" si="1164"/>
        <v>0</v>
      </c>
      <c r="AZ296" s="104">
        <f t="shared" si="1165"/>
        <v>0</v>
      </c>
      <c r="BA296" s="104">
        <f t="shared" si="1166"/>
        <v>1689.97</v>
      </c>
      <c r="BB296" s="104">
        <f t="shared" si="1167"/>
        <v>0</v>
      </c>
      <c r="BC296" s="104">
        <f t="shared" si="1168"/>
        <v>0</v>
      </c>
      <c r="BD296" s="104">
        <f t="shared" si="1169"/>
        <v>0</v>
      </c>
      <c r="BE296" s="86">
        <f t="shared" si="1170"/>
        <v>118313.37000000001</v>
      </c>
      <c r="BF296" s="90">
        <f t="shared" si="1171"/>
        <v>5.8363341304430737E-2</v>
      </c>
      <c r="BG296" s="85">
        <f t="shared" si="1172"/>
        <v>807.15902578796579</v>
      </c>
      <c r="BH296" s="104">
        <f t="shared" si="1173"/>
        <v>0</v>
      </c>
      <c r="BI296" s="104">
        <f t="shared" si="1174"/>
        <v>0</v>
      </c>
      <c r="BJ296" s="104">
        <f t="shared" si="1175"/>
        <v>1255.21</v>
      </c>
      <c r="BK296" s="104">
        <f t="shared" si="1176"/>
        <v>0</v>
      </c>
      <c r="BL296" s="104">
        <f t="shared" si="1177"/>
        <v>0</v>
      </c>
      <c r="BM296" s="104">
        <f t="shared" si="1178"/>
        <v>0</v>
      </c>
      <c r="BN296" s="104">
        <f t="shared" si="1179"/>
        <v>18315.630000000005</v>
      </c>
      <c r="BO296" s="87">
        <f t="shared" si="1180"/>
        <v>19570.840000000004</v>
      </c>
      <c r="BP296" s="90">
        <f t="shared" si="1181"/>
        <v>9.6541888252731304E-3</v>
      </c>
      <c r="BQ296" s="85">
        <f t="shared" si="1182"/>
        <v>133.51644153363355</v>
      </c>
      <c r="BR296" s="104">
        <f t="shared" si="1183"/>
        <v>0</v>
      </c>
      <c r="BS296" s="104">
        <f t="shared" si="1184"/>
        <v>0</v>
      </c>
      <c r="BT296" s="104">
        <f t="shared" si="1185"/>
        <v>0</v>
      </c>
      <c r="BU296" s="104">
        <f t="shared" si="1186"/>
        <v>18542.309999999998</v>
      </c>
      <c r="BV296" s="87">
        <f t="shared" si="1187"/>
        <v>18542.309999999998</v>
      </c>
      <c r="BW296" s="90">
        <f t="shared" si="1188"/>
        <v>9.1468205757519946E-3</v>
      </c>
      <c r="BX296" s="85">
        <f t="shared" si="1189"/>
        <v>126.49959066721244</v>
      </c>
      <c r="BY296" s="104">
        <v>416397.13999999996</v>
      </c>
      <c r="BZ296" s="90">
        <v>0.20540644223056803</v>
      </c>
      <c r="CA296" s="85">
        <v>2840.7500341110658</v>
      </c>
      <c r="CB296" s="104">
        <v>84154.170000000013</v>
      </c>
      <c r="CC296" s="90">
        <f t="shared" si="1190"/>
        <v>4.1512793912480778E-2</v>
      </c>
      <c r="CD296" s="85">
        <f t="shared" si="1191"/>
        <v>574.11768317642259</v>
      </c>
      <c r="CE296" s="106">
        <f t="shared" si="1192"/>
        <v>28334.05</v>
      </c>
      <c r="CF296" s="107">
        <f t="shared" si="1193"/>
        <v>1.3977032609981488E-2</v>
      </c>
      <c r="CG296" s="108">
        <f t="shared" si="1194"/>
        <v>193.30092782098515</v>
      </c>
    </row>
    <row r="297" spans="1:85" x14ac:dyDescent="0.2">
      <c r="A297" s="56" t="s">
        <v>559</v>
      </c>
      <c r="B297" s="101" t="s">
        <v>560</v>
      </c>
      <c r="C297" s="102">
        <f t="shared" si="1118"/>
        <v>134.1</v>
      </c>
      <c r="D297" s="102">
        <f t="shared" si="1119"/>
        <v>1728815.53</v>
      </c>
      <c r="E297" s="103">
        <f t="shared" si="1120"/>
        <v>656185.06999999983</v>
      </c>
      <c r="F297" s="103">
        <f t="shared" si="1121"/>
        <v>0</v>
      </c>
      <c r="G297" s="103">
        <f t="shared" si="1122"/>
        <v>0</v>
      </c>
      <c r="H297" s="103">
        <f t="shared" si="1195"/>
        <v>656185.06999999983</v>
      </c>
      <c r="I297" s="90">
        <f t="shared" si="1123"/>
        <v>0.37955759802782418</v>
      </c>
      <c r="J297" s="85">
        <f t="shared" si="1124"/>
        <v>4893.2518269947786</v>
      </c>
      <c r="K297" s="103">
        <f t="shared" si="1125"/>
        <v>0</v>
      </c>
      <c r="L297" s="103">
        <f t="shared" si="1126"/>
        <v>0</v>
      </c>
      <c r="M297" s="103">
        <f t="shared" si="1127"/>
        <v>0</v>
      </c>
      <c r="N297" s="103">
        <f t="shared" si="1128"/>
        <v>0</v>
      </c>
      <c r="O297" s="103">
        <f t="shared" si="1129"/>
        <v>0</v>
      </c>
      <c r="P297" s="103">
        <f t="shared" si="1130"/>
        <v>0</v>
      </c>
      <c r="Q297" s="103"/>
      <c r="R297" s="88">
        <f t="shared" si="1131"/>
        <v>0</v>
      </c>
      <c r="S297" s="89">
        <f t="shared" si="1132"/>
        <v>0</v>
      </c>
      <c r="T297" s="104">
        <f t="shared" si="1133"/>
        <v>98878.41</v>
      </c>
      <c r="U297" s="104">
        <f t="shared" si="1134"/>
        <v>0</v>
      </c>
      <c r="V297" s="104">
        <f t="shared" si="1135"/>
        <v>19127.34</v>
      </c>
      <c r="W297" s="103">
        <f t="shared" si="1136"/>
        <v>0</v>
      </c>
      <c r="X297" s="103">
        <f t="shared" si="1137"/>
        <v>0</v>
      </c>
      <c r="Y297" s="103">
        <f t="shared" si="1138"/>
        <v>0</v>
      </c>
      <c r="Z297" s="105">
        <f t="shared" si="1139"/>
        <v>118005.75</v>
      </c>
      <c r="AA297" s="90">
        <f t="shared" si="1140"/>
        <v>6.8258150133577292E-2</v>
      </c>
      <c r="AB297" s="85">
        <f t="shared" si="1141"/>
        <v>879.98322147651015</v>
      </c>
      <c r="AC297" s="104">
        <f t="shared" si="1142"/>
        <v>0</v>
      </c>
      <c r="AD297" s="104">
        <f t="shared" si="1143"/>
        <v>0</v>
      </c>
      <c r="AE297" s="104">
        <f t="shared" si="1144"/>
        <v>0</v>
      </c>
      <c r="AF297" s="104">
        <f t="shared" si="1145"/>
        <v>0</v>
      </c>
      <c r="AG297" s="86">
        <f t="shared" si="1146"/>
        <v>0</v>
      </c>
      <c r="AH297" s="90">
        <f t="shared" si="1147"/>
        <v>0</v>
      </c>
      <c r="AI297" s="86">
        <f t="shared" si="1148"/>
        <v>0</v>
      </c>
      <c r="AJ297" s="104">
        <f t="shared" si="1149"/>
        <v>0</v>
      </c>
      <c r="AK297" s="104">
        <f t="shared" si="1150"/>
        <v>0</v>
      </c>
      <c r="AL297" s="86">
        <f t="shared" si="1151"/>
        <v>0</v>
      </c>
      <c r="AM297" s="90">
        <f t="shared" si="1152"/>
        <v>0</v>
      </c>
      <c r="AN297" s="91">
        <f t="shared" si="1153"/>
        <v>0</v>
      </c>
      <c r="AO297" s="104">
        <f t="shared" si="1154"/>
        <v>38543.009999999995</v>
      </c>
      <c r="AP297" s="104">
        <f t="shared" si="1155"/>
        <v>20163.5</v>
      </c>
      <c r="AQ297" s="104">
        <f t="shared" si="1156"/>
        <v>38388.65</v>
      </c>
      <c r="AR297" s="104">
        <f t="shared" si="1157"/>
        <v>0</v>
      </c>
      <c r="AS297" s="104">
        <f t="shared" si="1158"/>
        <v>65094.12</v>
      </c>
      <c r="AT297" s="104">
        <f t="shared" si="1159"/>
        <v>0</v>
      </c>
      <c r="AU297" s="104">
        <f t="shared" si="1160"/>
        <v>0</v>
      </c>
      <c r="AV297" s="104">
        <f t="shared" si="1161"/>
        <v>0</v>
      </c>
      <c r="AW297" s="104">
        <f t="shared" si="1162"/>
        <v>0</v>
      </c>
      <c r="AX297" s="104">
        <f t="shared" si="1163"/>
        <v>0</v>
      </c>
      <c r="AY297" s="104">
        <f t="shared" si="1164"/>
        <v>0</v>
      </c>
      <c r="AZ297" s="104">
        <f t="shared" si="1165"/>
        <v>0</v>
      </c>
      <c r="BA297" s="104">
        <f t="shared" si="1166"/>
        <v>31452.23</v>
      </c>
      <c r="BB297" s="104">
        <f t="shared" si="1167"/>
        <v>0</v>
      </c>
      <c r="BC297" s="104">
        <f t="shared" si="1168"/>
        <v>0</v>
      </c>
      <c r="BD297" s="104">
        <f t="shared" si="1169"/>
        <v>0</v>
      </c>
      <c r="BE297" s="86">
        <f t="shared" si="1170"/>
        <v>193641.51</v>
      </c>
      <c r="BF297" s="90">
        <f t="shared" si="1171"/>
        <v>0.11200819673340164</v>
      </c>
      <c r="BG297" s="85">
        <f t="shared" si="1172"/>
        <v>1444.0082774049217</v>
      </c>
      <c r="BH297" s="104">
        <f t="shared" si="1173"/>
        <v>0</v>
      </c>
      <c r="BI297" s="104">
        <f t="shared" si="1174"/>
        <v>0</v>
      </c>
      <c r="BJ297" s="104">
        <f t="shared" si="1175"/>
        <v>782.21</v>
      </c>
      <c r="BK297" s="104">
        <f t="shared" si="1176"/>
        <v>0</v>
      </c>
      <c r="BL297" s="104">
        <f t="shared" si="1177"/>
        <v>0</v>
      </c>
      <c r="BM297" s="104">
        <f t="shared" si="1178"/>
        <v>0</v>
      </c>
      <c r="BN297" s="104">
        <f t="shared" si="1179"/>
        <v>500</v>
      </c>
      <c r="BO297" s="87">
        <f t="shared" si="1180"/>
        <v>1282.21</v>
      </c>
      <c r="BP297" s="90">
        <f t="shared" si="1181"/>
        <v>7.4166964476539616E-4</v>
      </c>
      <c r="BQ297" s="85">
        <f t="shared" si="1182"/>
        <v>9.5615958240119312</v>
      </c>
      <c r="BR297" s="104">
        <f t="shared" si="1183"/>
        <v>0</v>
      </c>
      <c r="BS297" s="104">
        <f t="shared" si="1184"/>
        <v>0</v>
      </c>
      <c r="BT297" s="104">
        <f t="shared" si="1185"/>
        <v>0</v>
      </c>
      <c r="BU297" s="104">
        <f t="shared" si="1186"/>
        <v>0</v>
      </c>
      <c r="BV297" s="87">
        <f t="shared" si="1187"/>
        <v>0</v>
      </c>
      <c r="BW297" s="90">
        <f t="shared" si="1188"/>
        <v>0</v>
      </c>
      <c r="BX297" s="85">
        <f t="shared" si="1189"/>
        <v>0</v>
      </c>
      <c r="BY297" s="104">
        <v>401832.6700000001</v>
      </c>
      <c r="BZ297" s="90">
        <v>0.23243235789303679</v>
      </c>
      <c r="CA297" s="85">
        <v>2996.5150633855342</v>
      </c>
      <c r="CB297" s="104">
        <v>98862.02</v>
      </c>
      <c r="CC297" s="90">
        <f t="shared" si="1190"/>
        <v>5.7184828736470225E-2</v>
      </c>
      <c r="CD297" s="85">
        <f t="shared" si="1191"/>
        <v>737.2260999254288</v>
      </c>
      <c r="CE297" s="106">
        <f t="shared" si="1192"/>
        <v>259006.3</v>
      </c>
      <c r="CF297" s="107">
        <f t="shared" si="1193"/>
        <v>0.14981719883092443</v>
      </c>
      <c r="CG297" s="108">
        <f t="shared" si="1194"/>
        <v>1931.441461595824</v>
      </c>
    </row>
    <row r="298" spans="1:85" x14ac:dyDescent="0.2">
      <c r="A298" s="56" t="s">
        <v>561</v>
      </c>
      <c r="B298" s="101" t="s">
        <v>562</v>
      </c>
      <c r="C298" s="102">
        <f t="shared" si="1118"/>
        <v>120.43</v>
      </c>
      <c r="D298" s="102">
        <f t="shared" si="1119"/>
        <v>3400750.15</v>
      </c>
      <c r="E298" s="103">
        <f t="shared" si="1120"/>
        <v>1757716.87</v>
      </c>
      <c r="F298" s="103">
        <f t="shared" si="1121"/>
        <v>0</v>
      </c>
      <c r="G298" s="103">
        <f t="shared" si="1122"/>
        <v>0</v>
      </c>
      <c r="H298" s="103">
        <f t="shared" si="1195"/>
        <v>1757716.87</v>
      </c>
      <c r="I298" s="90">
        <f t="shared" si="1123"/>
        <v>0.51686151362810351</v>
      </c>
      <c r="J298" s="85">
        <f t="shared" si="1124"/>
        <v>14595.340612804119</v>
      </c>
      <c r="K298" s="103">
        <f t="shared" si="1125"/>
        <v>0</v>
      </c>
      <c r="L298" s="103">
        <f t="shared" si="1126"/>
        <v>0</v>
      </c>
      <c r="M298" s="103">
        <f t="shared" si="1127"/>
        <v>0</v>
      </c>
      <c r="N298" s="103">
        <f t="shared" si="1128"/>
        <v>0</v>
      </c>
      <c r="O298" s="103">
        <f t="shared" si="1129"/>
        <v>0</v>
      </c>
      <c r="P298" s="103">
        <f t="shared" si="1130"/>
        <v>0</v>
      </c>
      <c r="Q298" s="103"/>
      <c r="R298" s="88">
        <f t="shared" si="1131"/>
        <v>0</v>
      </c>
      <c r="S298" s="89">
        <f t="shared" si="1132"/>
        <v>0</v>
      </c>
      <c r="T298" s="104">
        <f t="shared" si="1133"/>
        <v>111461.95999999999</v>
      </c>
      <c r="U298" s="104">
        <f t="shared" si="1134"/>
        <v>5582.82</v>
      </c>
      <c r="V298" s="104">
        <f t="shared" si="1135"/>
        <v>43274.009999999995</v>
      </c>
      <c r="W298" s="103">
        <f t="shared" si="1136"/>
        <v>0</v>
      </c>
      <c r="X298" s="103">
        <f t="shared" si="1137"/>
        <v>0</v>
      </c>
      <c r="Y298" s="104">
        <f t="shared" si="1138"/>
        <v>43748.480000000003</v>
      </c>
      <c r="Z298" s="105">
        <f t="shared" si="1139"/>
        <v>204067.27</v>
      </c>
      <c r="AA298" s="90">
        <f t="shared" si="1140"/>
        <v>6.0006545908701935E-2</v>
      </c>
      <c r="AB298" s="85">
        <f t="shared" si="1141"/>
        <v>1694.4886656148799</v>
      </c>
      <c r="AC298" s="104">
        <f t="shared" si="1142"/>
        <v>0</v>
      </c>
      <c r="AD298" s="104">
        <f t="shared" si="1143"/>
        <v>0</v>
      </c>
      <c r="AE298" s="104">
        <f t="shared" si="1144"/>
        <v>0</v>
      </c>
      <c r="AF298" s="104">
        <f t="shared" si="1145"/>
        <v>0</v>
      </c>
      <c r="AG298" s="86">
        <f t="shared" si="1146"/>
        <v>0</v>
      </c>
      <c r="AH298" s="90">
        <f t="shared" si="1147"/>
        <v>0</v>
      </c>
      <c r="AI298" s="86">
        <f t="shared" si="1148"/>
        <v>0</v>
      </c>
      <c r="AJ298" s="104">
        <f t="shared" si="1149"/>
        <v>0</v>
      </c>
      <c r="AK298" s="104">
        <f t="shared" si="1150"/>
        <v>0</v>
      </c>
      <c r="AL298" s="86">
        <f t="shared" si="1151"/>
        <v>0</v>
      </c>
      <c r="AM298" s="90">
        <f t="shared" si="1152"/>
        <v>0</v>
      </c>
      <c r="AN298" s="91">
        <f t="shared" si="1153"/>
        <v>0</v>
      </c>
      <c r="AO298" s="104">
        <f t="shared" si="1154"/>
        <v>154604.24000000002</v>
      </c>
      <c r="AP298" s="104">
        <f t="shared" si="1155"/>
        <v>29521.120000000003</v>
      </c>
      <c r="AQ298" s="104">
        <f t="shared" si="1156"/>
        <v>0</v>
      </c>
      <c r="AR298" s="104">
        <f t="shared" si="1157"/>
        <v>0</v>
      </c>
      <c r="AS298" s="104">
        <f t="shared" si="1158"/>
        <v>45811.429999999993</v>
      </c>
      <c r="AT298" s="104">
        <f t="shared" si="1159"/>
        <v>0</v>
      </c>
      <c r="AU298" s="104">
        <f t="shared" si="1160"/>
        <v>0</v>
      </c>
      <c r="AV298" s="104">
        <f t="shared" si="1161"/>
        <v>19351.05</v>
      </c>
      <c r="AW298" s="104">
        <f t="shared" si="1162"/>
        <v>0</v>
      </c>
      <c r="AX298" s="104">
        <f t="shared" si="1163"/>
        <v>0</v>
      </c>
      <c r="AY298" s="104">
        <f t="shared" si="1164"/>
        <v>0</v>
      </c>
      <c r="AZ298" s="104">
        <f t="shared" si="1165"/>
        <v>12806</v>
      </c>
      <c r="BA298" s="104">
        <f t="shared" si="1166"/>
        <v>0</v>
      </c>
      <c r="BB298" s="104">
        <f t="shared" si="1167"/>
        <v>14284.880000000001</v>
      </c>
      <c r="BC298" s="104">
        <f t="shared" si="1168"/>
        <v>27024.45</v>
      </c>
      <c r="BD298" s="104">
        <f t="shared" si="1169"/>
        <v>0</v>
      </c>
      <c r="BE298" s="86">
        <f t="shared" si="1170"/>
        <v>303403.17</v>
      </c>
      <c r="BF298" s="90">
        <f t="shared" si="1171"/>
        <v>8.921654241491396E-2</v>
      </c>
      <c r="BG298" s="85">
        <f t="shared" si="1172"/>
        <v>2519.3321431536988</v>
      </c>
      <c r="BH298" s="104">
        <f t="shared" si="1173"/>
        <v>0</v>
      </c>
      <c r="BI298" s="104">
        <f t="shared" si="1174"/>
        <v>0</v>
      </c>
      <c r="BJ298" s="104">
        <f t="shared" si="1175"/>
        <v>995</v>
      </c>
      <c r="BK298" s="104">
        <f t="shared" si="1176"/>
        <v>0</v>
      </c>
      <c r="BL298" s="104">
        <f t="shared" si="1177"/>
        <v>0</v>
      </c>
      <c r="BM298" s="104">
        <f t="shared" si="1178"/>
        <v>0</v>
      </c>
      <c r="BN298" s="104">
        <f t="shared" si="1179"/>
        <v>0</v>
      </c>
      <c r="BO298" s="87">
        <f t="shared" si="1180"/>
        <v>995</v>
      </c>
      <c r="BP298" s="90">
        <f t="shared" si="1181"/>
        <v>2.9258250565687694E-4</v>
      </c>
      <c r="BQ298" s="85">
        <f t="shared" si="1182"/>
        <v>8.2620609482687026</v>
      </c>
      <c r="BR298" s="104">
        <f t="shared" si="1183"/>
        <v>0</v>
      </c>
      <c r="BS298" s="104">
        <f t="shared" si="1184"/>
        <v>0</v>
      </c>
      <c r="BT298" s="104">
        <f t="shared" si="1185"/>
        <v>0</v>
      </c>
      <c r="BU298" s="104">
        <f t="shared" si="1186"/>
        <v>0</v>
      </c>
      <c r="BV298" s="87">
        <f t="shared" si="1187"/>
        <v>0</v>
      </c>
      <c r="BW298" s="90">
        <f t="shared" si="1188"/>
        <v>0</v>
      </c>
      <c r="BX298" s="85">
        <f t="shared" si="1189"/>
        <v>0</v>
      </c>
      <c r="BY298" s="104">
        <v>731738.54000000015</v>
      </c>
      <c r="BZ298" s="90">
        <v>0.21516974424010543</v>
      </c>
      <c r="CA298" s="85">
        <v>6076.0486589720176</v>
      </c>
      <c r="CB298" s="104">
        <v>221904.97999999998</v>
      </c>
      <c r="CC298" s="90">
        <f t="shared" si="1190"/>
        <v>6.5251773935818241E-2</v>
      </c>
      <c r="CD298" s="85">
        <f t="shared" si="1191"/>
        <v>1842.6054969691934</v>
      </c>
      <c r="CE298" s="106">
        <f t="shared" si="1192"/>
        <v>180924.32000000004</v>
      </c>
      <c r="CF298" s="107">
        <f t="shared" si="1193"/>
        <v>5.3201297366700123E-2</v>
      </c>
      <c r="CG298" s="108">
        <f t="shared" si="1194"/>
        <v>1502.3193556422821</v>
      </c>
    </row>
    <row r="299" spans="1:85" x14ac:dyDescent="0.2">
      <c r="A299" s="56" t="s">
        <v>563</v>
      </c>
      <c r="B299" s="101" t="s">
        <v>564</v>
      </c>
      <c r="C299" s="102">
        <f t="shared" si="1118"/>
        <v>107.10000000000001</v>
      </c>
      <c r="D299" s="102">
        <f t="shared" si="1119"/>
        <v>2426275.33</v>
      </c>
      <c r="E299" s="103">
        <f t="shared" si="1120"/>
        <v>1290729.01</v>
      </c>
      <c r="F299" s="103">
        <f t="shared" si="1121"/>
        <v>0</v>
      </c>
      <c r="G299" s="103">
        <f t="shared" si="1122"/>
        <v>0</v>
      </c>
      <c r="H299" s="103">
        <f t="shared" si="1195"/>
        <v>1290729.01</v>
      </c>
      <c r="I299" s="90">
        <f t="shared" si="1123"/>
        <v>0.5319796125528754</v>
      </c>
      <c r="J299" s="85">
        <f t="shared" si="1124"/>
        <v>12051.624743230625</v>
      </c>
      <c r="K299" s="103">
        <f t="shared" si="1125"/>
        <v>0</v>
      </c>
      <c r="L299" s="103">
        <f t="shared" si="1126"/>
        <v>0</v>
      </c>
      <c r="M299" s="103">
        <f t="shared" si="1127"/>
        <v>0</v>
      </c>
      <c r="N299" s="103">
        <f t="shared" si="1128"/>
        <v>0</v>
      </c>
      <c r="O299" s="103">
        <f t="shared" si="1129"/>
        <v>0</v>
      </c>
      <c r="P299" s="103">
        <f t="shared" si="1130"/>
        <v>0</v>
      </c>
      <c r="Q299" s="103"/>
      <c r="R299" s="88">
        <f t="shared" si="1131"/>
        <v>0</v>
      </c>
      <c r="S299" s="89">
        <f t="shared" si="1132"/>
        <v>0</v>
      </c>
      <c r="T299" s="104">
        <f t="shared" si="1133"/>
        <v>105231.87000000001</v>
      </c>
      <c r="U299" s="103">
        <f t="shared" si="1134"/>
        <v>800</v>
      </c>
      <c r="V299" s="104">
        <f t="shared" si="1135"/>
        <v>19171.669999999998</v>
      </c>
      <c r="W299" s="103">
        <f t="shared" si="1136"/>
        <v>0</v>
      </c>
      <c r="X299" s="103">
        <f t="shared" si="1137"/>
        <v>0</v>
      </c>
      <c r="Y299" s="103">
        <f t="shared" si="1138"/>
        <v>0</v>
      </c>
      <c r="Z299" s="105">
        <f t="shared" si="1139"/>
        <v>125203.54000000001</v>
      </c>
      <c r="AA299" s="90">
        <f t="shared" si="1140"/>
        <v>5.1603187178266369E-2</v>
      </c>
      <c r="AB299" s="85">
        <f t="shared" si="1141"/>
        <v>1169.0339869281045</v>
      </c>
      <c r="AC299" s="104">
        <f t="shared" si="1142"/>
        <v>0</v>
      </c>
      <c r="AD299" s="104">
        <f t="shared" si="1143"/>
        <v>0</v>
      </c>
      <c r="AE299" s="104">
        <f t="shared" si="1144"/>
        <v>0</v>
      </c>
      <c r="AF299" s="104">
        <f t="shared" si="1145"/>
        <v>0</v>
      </c>
      <c r="AG299" s="86">
        <f t="shared" si="1146"/>
        <v>0</v>
      </c>
      <c r="AH299" s="90">
        <f t="shared" si="1147"/>
        <v>0</v>
      </c>
      <c r="AI299" s="86">
        <f t="shared" si="1148"/>
        <v>0</v>
      </c>
      <c r="AJ299" s="104">
        <f t="shared" si="1149"/>
        <v>0</v>
      </c>
      <c r="AK299" s="104">
        <f t="shared" si="1150"/>
        <v>0</v>
      </c>
      <c r="AL299" s="86">
        <f t="shared" si="1151"/>
        <v>0</v>
      </c>
      <c r="AM299" s="90">
        <f t="shared" si="1152"/>
        <v>0</v>
      </c>
      <c r="AN299" s="91">
        <f t="shared" si="1153"/>
        <v>0</v>
      </c>
      <c r="AO299" s="104">
        <f t="shared" si="1154"/>
        <v>25294.59</v>
      </c>
      <c r="AP299" s="104">
        <f t="shared" si="1155"/>
        <v>12067.5</v>
      </c>
      <c r="AQ299" s="104">
        <f t="shared" si="1156"/>
        <v>0</v>
      </c>
      <c r="AR299" s="104">
        <f t="shared" si="1157"/>
        <v>0</v>
      </c>
      <c r="AS299" s="104">
        <f t="shared" si="1158"/>
        <v>31611.79</v>
      </c>
      <c r="AT299" s="104">
        <f t="shared" si="1159"/>
        <v>0</v>
      </c>
      <c r="AU299" s="104">
        <f t="shared" si="1160"/>
        <v>0</v>
      </c>
      <c r="AV299" s="104">
        <f t="shared" si="1161"/>
        <v>27377.599999999999</v>
      </c>
      <c r="AW299" s="104">
        <f t="shared" si="1162"/>
        <v>0</v>
      </c>
      <c r="AX299" s="104">
        <f t="shared" si="1163"/>
        <v>0</v>
      </c>
      <c r="AY299" s="104">
        <f t="shared" si="1164"/>
        <v>0</v>
      </c>
      <c r="AZ299" s="104">
        <f t="shared" si="1165"/>
        <v>0</v>
      </c>
      <c r="BA299" s="104">
        <f t="shared" si="1166"/>
        <v>14326.45</v>
      </c>
      <c r="BB299" s="104">
        <f t="shared" si="1167"/>
        <v>0</v>
      </c>
      <c r="BC299" s="104">
        <f t="shared" si="1168"/>
        <v>0</v>
      </c>
      <c r="BD299" s="104">
        <f t="shared" si="1169"/>
        <v>0</v>
      </c>
      <c r="BE299" s="86">
        <f t="shared" si="1170"/>
        <v>110677.93000000001</v>
      </c>
      <c r="BF299" s="90">
        <f t="shared" si="1171"/>
        <v>4.5616393420609858E-2</v>
      </c>
      <c r="BG299" s="85">
        <f t="shared" si="1172"/>
        <v>1033.4073762838468</v>
      </c>
      <c r="BH299" s="104">
        <f t="shared" si="1173"/>
        <v>0</v>
      </c>
      <c r="BI299" s="104">
        <f t="shared" si="1174"/>
        <v>0</v>
      </c>
      <c r="BJ299" s="104">
        <f t="shared" si="1175"/>
        <v>0</v>
      </c>
      <c r="BK299" s="104">
        <f t="shared" si="1176"/>
        <v>0</v>
      </c>
      <c r="BL299" s="104">
        <f t="shared" si="1177"/>
        <v>0</v>
      </c>
      <c r="BM299" s="104">
        <f t="shared" si="1178"/>
        <v>0</v>
      </c>
      <c r="BN299" s="104">
        <f t="shared" si="1179"/>
        <v>8991.75</v>
      </c>
      <c r="BO299" s="87">
        <f t="shared" si="1180"/>
        <v>8991.75</v>
      </c>
      <c r="BP299" s="90">
        <f t="shared" si="1181"/>
        <v>3.7059891302608267E-3</v>
      </c>
      <c r="BQ299" s="85">
        <f t="shared" si="1182"/>
        <v>83.956582633053216</v>
      </c>
      <c r="BR299" s="104">
        <f t="shared" si="1183"/>
        <v>0</v>
      </c>
      <c r="BS299" s="104">
        <f t="shared" si="1184"/>
        <v>0</v>
      </c>
      <c r="BT299" s="104">
        <f t="shared" si="1185"/>
        <v>0</v>
      </c>
      <c r="BU299" s="104">
        <f t="shared" si="1186"/>
        <v>0</v>
      </c>
      <c r="BV299" s="87">
        <f t="shared" si="1187"/>
        <v>0</v>
      </c>
      <c r="BW299" s="90">
        <f t="shared" si="1188"/>
        <v>0</v>
      </c>
      <c r="BX299" s="85">
        <f t="shared" si="1189"/>
        <v>0</v>
      </c>
      <c r="BY299" s="104">
        <v>697273.86</v>
      </c>
      <c r="BZ299" s="90">
        <v>0.28738447420969326</v>
      </c>
      <c r="CA299" s="85">
        <v>6510.4935574229685</v>
      </c>
      <c r="CB299" s="104">
        <v>81450.899999999994</v>
      </c>
      <c r="CC299" s="90">
        <f t="shared" si="1190"/>
        <v>3.3570345044063893E-2</v>
      </c>
      <c r="CD299" s="85">
        <f t="shared" si="1191"/>
        <v>760.51260504201673</v>
      </c>
      <c r="CE299" s="106">
        <f t="shared" si="1192"/>
        <v>111948.33999999998</v>
      </c>
      <c r="CF299" s="107">
        <f t="shared" si="1193"/>
        <v>4.613999846423035E-2</v>
      </c>
      <c r="CG299" s="108">
        <f t="shared" si="1194"/>
        <v>1045.2692810457513</v>
      </c>
    </row>
    <row r="300" spans="1:85" x14ac:dyDescent="0.2">
      <c r="A300" s="56" t="s">
        <v>565</v>
      </c>
      <c r="B300" s="101" t="s">
        <v>566</v>
      </c>
      <c r="C300" s="102">
        <f t="shared" si="1118"/>
        <v>99.379999999999981</v>
      </c>
      <c r="D300" s="102">
        <f t="shared" si="1119"/>
        <v>2506087.63</v>
      </c>
      <c r="E300" s="103">
        <f t="shared" si="1120"/>
        <v>1105378.5300000003</v>
      </c>
      <c r="F300" s="103">
        <f t="shared" si="1121"/>
        <v>0</v>
      </c>
      <c r="G300" s="103">
        <f t="shared" si="1122"/>
        <v>0</v>
      </c>
      <c r="H300" s="103">
        <f t="shared" si="1195"/>
        <v>1105378.5300000003</v>
      </c>
      <c r="I300" s="90">
        <f t="shared" si="1123"/>
        <v>0.44107736567854983</v>
      </c>
      <c r="J300" s="85">
        <f t="shared" si="1124"/>
        <v>11122.746327228824</v>
      </c>
      <c r="K300" s="103">
        <f t="shared" si="1125"/>
        <v>0</v>
      </c>
      <c r="L300" s="103">
        <f t="shared" si="1126"/>
        <v>0</v>
      </c>
      <c r="M300" s="103">
        <f t="shared" si="1127"/>
        <v>0</v>
      </c>
      <c r="N300" s="103">
        <f t="shared" si="1128"/>
        <v>0</v>
      </c>
      <c r="O300" s="103">
        <f t="shared" si="1129"/>
        <v>0</v>
      </c>
      <c r="P300" s="103">
        <f t="shared" si="1130"/>
        <v>0</v>
      </c>
      <c r="Q300" s="103"/>
      <c r="R300" s="88">
        <f t="shared" si="1131"/>
        <v>0</v>
      </c>
      <c r="S300" s="89">
        <f t="shared" si="1132"/>
        <v>0</v>
      </c>
      <c r="T300" s="104">
        <f t="shared" si="1133"/>
        <v>61410.880000000005</v>
      </c>
      <c r="U300" s="104">
        <f t="shared" si="1134"/>
        <v>0</v>
      </c>
      <c r="V300" s="104">
        <f t="shared" si="1135"/>
        <v>40530.25</v>
      </c>
      <c r="W300" s="103">
        <f t="shared" si="1136"/>
        <v>0</v>
      </c>
      <c r="X300" s="103">
        <f t="shared" si="1137"/>
        <v>0</v>
      </c>
      <c r="Y300" s="103">
        <f t="shared" si="1138"/>
        <v>0</v>
      </c>
      <c r="Z300" s="105">
        <f t="shared" si="1139"/>
        <v>101941.13</v>
      </c>
      <c r="AA300" s="90">
        <f t="shared" si="1140"/>
        <v>4.0677400414765232E-2</v>
      </c>
      <c r="AB300" s="85">
        <f t="shared" si="1141"/>
        <v>1025.7710807003423</v>
      </c>
      <c r="AC300" s="104">
        <f t="shared" si="1142"/>
        <v>80370.149999999994</v>
      </c>
      <c r="AD300" s="104">
        <f t="shared" si="1143"/>
        <v>12666.939999999999</v>
      </c>
      <c r="AE300" s="104">
        <f t="shared" si="1144"/>
        <v>0</v>
      </c>
      <c r="AF300" s="104">
        <f t="shared" si="1145"/>
        <v>0</v>
      </c>
      <c r="AG300" s="86">
        <f t="shared" si="1146"/>
        <v>93037.09</v>
      </c>
      <c r="AH300" s="90">
        <f t="shared" si="1147"/>
        <v>3.7124436067704464E-2</v>
      </c>
      <c r="AI300" s="86">
        <f t="shared" si="1148"/>
        <v>936.17518615415588</v>
      </c>
      <c r="AJ300" s="104">
        <f t="shared" si="1149"/>
        <v>0</v>
      </c>
      <c r="AK300" s="104">
        <f t="shared" si="1150"/>
        <v>0</v>
      </c>
      <c r="AL300" s="86">
        <f t="shared" si="1151"/>
        <v>0</v>
      </c>
      <c r="AM300" s="90">
        <f t="shared" si="1152"/>
        <v>0</v>
      </c>
      <c r="AN300" s="91">
        <f t="shared" si="1153"/>
        <v>0</v>
      </c>
      <c r="AO300" s="104">
        <f t="shared" si="1154"/>
        <v>30947.39</v>
      </c>
      <c r="AP300" s="104">
        <f t="shared" si="1155"/>
        <v>15549.13</v>
      </c>
      <c r="AQ300" s="104">
        <f t="shared" si="1156"/>
        <v>0</v>
      </c>
      <c r="AR300" s="104">
        <f t="shared" si="1157"/>
        <v>0</v>
      </c>
      <c r="AS300" s="104">
        <f t="shared" si="1158"/>
        <v>34636.950000000004</v>
      </c>
      <c r="AT300" s="104">
        <f t="shared" si="1159"/>
        <v>0</v>
      </c>
      <c r="AU300" s="104">
        <f t="shared" si="1160"/>
        <v>0</v>
      </c>
      <c r="AV300" s="104">
        <f t="shared" si="1161"/>
        <v>6130.82</v>
      </c>
      <c r="AW300" s="104">
        <f t="shared" si="1162"/>
        <v>0</v>
      </c>
      <c r="AX300" s="104">
        <f t="shared" si="1163"/>
        <v>0</v>
      </c>
      <c r="AY300" s="104">
        <f t="shared" si="1164"/>
        <v>0</v>
      </c>
      <c r="AZ300" s="104">
        <f t="shared" si="1165"/>
        <v>0</v>
      </c>
      <c r="BA300" s="104">
        <f t="shared" si="1166"/>
        <v>0</v>
      </c>
      <c r="BB300" s="104">
        <f t="shared" si="1167"/>
        <v>0</v>
      </c>
      <c r="BC300" s="104">
        <f t="shared" si="1168"/>
        <v>0</v>
      </c>
      <c r="BD300" s="104">
        <f t="shared" si="1169"/>
        <v>0</v>
      </c>
      <c r="BE300" s="86">
        <f t="shared" si="1170"/>
        <v>87264.290000000008</v>
      </c>
      <c r="BF300" s="90">
        <f t="shared" si="1171"/>
        <v>3.482092523636135E-2</v>
      </c>
      <c r="BG300" s="85">
        <f t="shared" si="1172"/>
        <v>878.08703964580423</v>
      </c>
      <c r="BH300" s="104">
        <f t="shared" si="1173"/>
        <v>5996.37</v>
      </c>
      <c r="BI300" s="104">
        <f t="shared" si="1174"/>
        <v>0</v>
      </c>
      <c r="BJ300" s="104">
        <f t="shared" si="1175"/>
        <v>0</v>
      </c>
      <c r="BK300" s="104">
        <f t="shared" si="1176"/>
        <v>59.27</v>
      </c>
      <c r="BL300" s="104">
        <f t="shared" si="1177"/>
        <v>0</v>
      </c>
      <c r="BM300" s="104">
        <f t="shared" si="1178"/>
        <v>0</v>
      </c>
      <c r="BN300" s="104">
        <f t="shared" si="1179"/>
        <v>0</v>
      </c>
      <c r="BO300" s="87">
        <f t="shared" si="1180"/>
        <v>6055.64</v>
      </c>
      <c r="BP300" s="90">
        <f t="shared" si="1181"/>
        <v>2.4163720085079391E-3</v>
      </c>
      <c r="BQ300" s="85">
        <f t="shared" si="1182"/>
        <v>60.934191990340125</v>
      </c>
      <c r="BR300" s="104">
        <f t="shared" si="1183"/>
        <v>0</v>
      </c>
      <c r="BS300" s="104">
        <f t="shared" si="1184"/>
        <v>0</v>
      </c>
      <c r="BT300" s="104">
        <f t="shared" si="1185"/>
        <v>121076.97</v>
      </c>
      <c r="BU300" s="104">
        <f t="shared" si="1186"/>
        <v>0</v>
      </c>
      <c r="BV300" s="87">
        <f t="shared" si="1187"/>
        <v>121076.97</v>
      </c>
      <c r="BW300" s="90">
        <f t="shared" si="1188"/>
        <v>4.8313142984549189E-2</v>
      </c>
      <c r="BX300" s="85">
        <f t="shared" si="1189"/>
        <v>1218.3233044878248</v>
      </c>
      <c r="BY300" s="104">
        <v>613228.23</v>
      </c>
      <c r="BZ300" s="90">
        <v>0.24469544586515515</v>
      </c>
      <c r="CA300" s="85">
        <v>6170.5396458039859</v>
      </c>
      <c r="CB300" s="104">
        <v>89298.159999999989</v>
      </c>
      <c r="CC300" s="90">
        <f t="shared" si="1190"/>
        <v>3.5632497016874064E-2</v>
      </c>
      <c r="CD300" s="85">
        <f t="shared" si="1191"/>
        <v>898.55262628295441</v>
      </c>
      <c r="CE300" s="106">
        <f t="shared" si="1192"/>
        <v>288807.59000000008</v>
      </c>
      <c r="CF300" s="107">
        <f t="shared" si="1193"/>
        <v>0.11524241472753292</v>
      </c>
      <c r="CG300" s="108">
        <f t="shared" si="1194"/>
        <v>2906.0936808210922</v>
      </c>
    </row>
    <row r="301" spans="1:85" x14ac:dyDescent="0.2">
      <c r="A301" s="56" t="s">
        <v>567</v>
      </c>
      <c r="B301" s="101" t="s">
        <v>568</v>
      </c>
      <c r="C301" s="102">
        <f t="shared" si="1118"/>
        <v>108.96</v>
      </c>
      <c r="D301" s="102">
        <f t="shared" si="1119"/>
        <v>2532906.2799999998</v>
      </c>
      <c r="E301" s="103">
        <f t="shared" si="1120"/>
        <v>1228741.18</v>
      </c>
      <c r="F301" s="103">
        <f t="shared" si="1121"/>
        <v>0</v>
      </c>
      <c r="G301" s="103">
        <f t="shared" si="1122"/>
        <v>0</v>
      </c>
      <c r="H301" s="103">
        <f t="shared" si="1195"/>
        <v>1228741.18</v>
      </c>
      <c r="I301" s="90">
        <f t="shared" si="1123"/>
        <v>0.48511119013846815</v>
      </c>
      <c r="J301" s="85">
        <f t="shared" si="1124"/>
        <v>11276.993208516888</v>
      </c>
      <c r="K301" s="103">
        <f t="shared" si="1125"/>
        <v>0</v>
      </c>
      <c r="L301" s="103">
        <f t="shared" si="1126"/>
        <v>0</v>
      </c>
      <c r="M301" s="103">
        <f t="shared" si="1127"/>
        <v>0</v>
      </c>
      <c r="N301" s="103">
        <f t="shared" si="1128"/>
        <v>0</v>
      </c>
      <c r="O301" s="103">
        <f t="shared" si="1129"/>
        <v>0</v>
      </c>
      <c r="P301" s="103">
        <f t="shared" si="1130"/>
        <v>0</v>
      </c>
      <c r="Q301" s="103"/>
      <c r="R301" s="88">
        <f t="shared" si="1131"/>
        <v>0</v>
      </c>
      <c r="S301" s="89">
        <f t="shared" si="1132"/>
        <v>0</v>
      </c>
      <c r="T301" s="104">
        <f t="shared" si="1133"/>
        <v>206574.06000000003</v>
      </c>
      <c r="U301" s="104">
        <f t="shared" si="1134"/>
        <v>0</v>
      </c>
      <c r="V301" s="104">
        <f t="shared" si="1135"/>
        <v>29018</v>
      </c>
      <c r="W301" s="103">
        <f t="shared" si="1136"/>
        <v>0</v>
      </c>
      <c r="X301" s="103">
        <f t="shared" si="1137"/>
        <v>0</v>
      </c>
      <c r="Y301" s="103">
        <f t="shared" si="1138"/>
        <v>0</v>
      </c>
      <c r="Z301" s="105">
        <f t="shared" si="1139"/>
        <v>235592.06000000003</v>
      </c>
      <c r="AA301" s="90">
        <f t="shared" si="1140"/>
        <v>9.3012545256905457E-2</v>
      </c>
      <c r="AB301" s="85">
        <f t="shared" si="1141"/>
        <v>2162.1885095447874</v>
      </c>
      <c r="AC301" s="104">
        <f t="shared" si="1142"/>
        <v>79253.77</v>
      </c>
      <c r="AD301" s="104">
        <f t="shared" si="1143"/>
        <v>0</v>
      </c>
      <c r="AE301" s="104">
        <f t="shared" si="1144"/>
        <v>1006</v>
      </c>
      <c r="AF301" s="104">
        <f t="shared" si="1145"/>
        <v>0</v>
      </c>
      <c r="AG301" s="86">
        <f t="shared" si="1146"/>
        <v>80259.77</v>
      </c>
      <c r="AH301" s="90">
        <f t="shared" si="1147"/>
        <v>3.1686829723522186E-2</v>
      </c>
      <c r="AI301" s="86">
        <f t="shared" si="1148"/>
        <v>736.59847650513962</v>
      </c>
      <c r="AJ301" s="104">
        <f t="shared" si="1149"/>
        <v>0</v>
      </c>
      <c r="AK301" s="104">
        <f t="shared" si="1150"/>
        <v>0</v>
      </c>
      <c r="AL301" s="86">
        <f t="shared" si="1151"/>
        <v>0</v>
      </c>
      <c r="AM301" s="90">
        <f t="shared" si="1152"/>
        <v>0</v>
      </c>
      <c r="AN301" s="91">
        <f t="shared" si="1153"/>
        <v>0</v>
      </c>
      <c r="AO301" s="104">
        <f t="shared" si="1154"/>
        <v>69889.649999999994</v>
      </c>
      <c r="AP301" s="104">
        <f t="shared" si="1155"/>
        <v>16059</v>
      </c>
      <c r="AQ301" s="104">
        <f t="shared" si="1156"/>
        <v>0</v>
      </c>
      <c r="AR301" s="104">
        <f t="shared" si="1157"/>
        <v>0</v>
      </c>
      <c r="AS301" s="104">
        <f t="shared" si="1158"/>
        <v>24318.98</v>
      </c>
      <c r="AT301" s="104">
        <f t="shared" si="1159"/>
        <v>0</v>
      </c>
      <c r="AU301" s="104">
        <f t="shared" si="1160"/>
        <v>0</v>
      </c>
      <c r="AV301" s="104">
        <f t="shared" si="1161"/>
        <v>12000</v>
      </c>
      <c r="AW301" s="104">
        <f t="shared" si="1162"/>
        <v>0</v>
      </c>
      <c r="AX301" s="104">
        <f t="shared" si="1163"/>
        <v>0</v>
      </c>
      <c r="AY301" s="104">
        <f t="shared" si="1164"/>
        <v>0</v>
      </c>
      <c r="AZ301" s="104">
        <f t="shared" si="1165"/>
        <v>0</v>
      </c>
      <c r="BA301" s="104">
        <f t="shared" si="1166"/>
        <v>0</v>
      </c>
      <c r="BB301" s="104">
        <f t="shared" si="1167"/>
        <v>0</v>
      </c>
      <c r="BC301" s="104">
        <f t="shared" si="1168"/>
        <v>0</v>
      </c>
      <c r="BD301" s="104">
        <f t="shared" si="1169"/>
        <v>0</v>
      </c>
      <c r="BE301" s="86">
        <f t="shared" si="1170"/>
        <v>122267.62999999999</v>
      </c>
      <c r="BF301" s="90">
        <f t="shared" si="1171"/>
        <v>4.827167549207545E-2</v>
      </c>
      <c r="BG301" s="85">
        <f t="shared" si="1172"/>
        <v>1122.1331681350955</v>
      </c>
      <c r="BH301" s="104">
        <f t="shared" si="1173"/>
        <v>0</v>
      </c>
      <c r="BI301" s="104">
        <f t="shared" si="1174"/>
        <v>0</v>
      </c>
      <c r="BJ301" s="104">
        <f t="shared" si="1175"/>
        <v>0</v>
      </c>
      <c r="BK301" s="104">
        <f t="shared" si="1176"/>
        <v>0</v>
      </c>
      <c r="BL301" s="104">
        <f t="shared" si="1177"/>
        <v>0</v>
      </c>
      <c r="BM301" s="104">
        <f t="shared" si="1178"/>
        <v>0</v>
      </c>
      <c r="BN301" s="104">
        <f t="shared" si="1179"/>
        <v>0</v>
      </c>
      <c r="BO301" s="87">
        <f t="shared" si="1180"/>
        <v>0</v>
      </c>
      <c r="BP301" s="90">
        <f t="shared" si="1181"/>
        <v>0</v>
      </c>
      <c r="BQ301" s="85">
        <f t="shared" si="1182"/>
        <v>0</v>
      </c>
      <c r="BR301" s="104">
        <f t="shared" si="1183"/>
        <v>0</v>
      </c>
      <c r="BS301" s="104">
        <f t="shared" si="1184"/>
        <v>0</v>
      </c>
      <c r="BT301" s="104">
        <f t="shared" si="1185"/>
        <v>1500</v>
      </c>
      <c r="BU301" s="104">
        <f t="shared" si="1186"/>
        <v>43862.1</v>
      </c>
      <c r="BV301" s="87">
        <f t="shared" si="1187"/>
        <v>45362.1</v>
      </c>
      <c r="BW301" s="90">
        <f t="shared" si="1188"/>
        <v>1.7909111110103924E-2</v>
      </c>
      <c r="BX301" s="85">
        <f t="shared" si="1189"/>
        <v>416.31883259911893</v>
      </c>
      <c r="BY301" s="104">
        <v>462965.82000000007</v>
      </c>
      <c r="BZ301" s="90">
        <v>0.18278047776801284</v>
      </c>
      <c r="CA301" s="85">
        <v>4248.9520925110137</v>
      </c>
      <c r="CB301" s="104">
        <v>111977.84</v>
      </c>
      <c r="CC301" s="90">
        <f t="shared" si="1190"/>
        <v>4.4209231460391817E-2</v>
      </c>
      <c r="CD301" s="85">
        <f t="shared" si="1191"/>
        <v>1027.6967694566813</v>
      </c>
      <c r="CE301" s="106">
        <f t="shared" si="1192"/>
        <v>245739.88</v>
      </c>
      <c r="CF301" s="107">
        <f t="shared" si="1193"/>
        <v>9.7018939050520267E-2</v>
      </c>
      <c r="CG301" s="108">
        <f t="shared" si="1194"/>
        <v>2255.3219530102792</v>
      </c>
    </row>
    <row r="302" spans="1:85" s="66" customFormat="1" x14ac:dyDescent="0.2">
      <c r="A302" s="109">
        <f>COUNTA(A235:A301)</f>
        <v>63</v>
      </c>
      <c r="B302" s="110" t="s">
        <v>569</v>
      </c>
      <c r="C302" s="111">
        <f>SUM(C235:C301)</f>
        <v>16856.800000000003</v>
      </c>
      <c r="D302" s="111">
        <f t="shared" ref="D302:H302" si="1196">SUM(D235:D301)</f>
        <v>243905642.96000001</v>
      </c>
      <c r="E302" s="111">
        <f t="shared" si="1196"/>
        <v>121707380.24999999</v>
      </c>
      <c r="F302" s="111">
        <f t="shared" si="1196"/>
        <v>4192785.95</v>
      </c>
      <c r="G302" s="111">
        <f t="shared" si="1196"/>
        <v>73565.66</v>
      </c>
      <c r="H302" s="111">
        <f t="shared" si="1196"/>
        <v>125973731.86</v>
      </c>
      <c r="I302" s="120">
        <f>F302/D302</f>
        <v>1.7190196582239831E-2</v>
      </c>
      <c r="J302" s="121">
        <f>F302/C302</f>
        <v>248.72964916235583</v>
      </c>
      <c r="K302" s="118">
        <f>SUM(K235:K301)</f>
        <v>0</v>
      </c>
      <c r="L302" s="118">
        <f t="shared" ref="L302:Q302" si="1197">SUM(L235:L301)</f>
        <v>0</v>
      </c>
      <c r="M302" s="118">
        <f t="shared" si="1197"/>
        <v>0</v>
      </c>
      <c r="N302" s="118">
        <f t="shared" si="1197"/>
        <v>0</v>
      </c>
      <c r="O302" s="118">
        <f t="shared" si="1197"/>
        <v>0</v>
      </c>
      <c r="P302" s="118">
        <f t="shared" si="1197"/>
        <v>0</v>
      </c>
      <c r="Q302" s="112">
        <f t="shared" si="1197"/>
        <v>0</v>
      </c>
      <c r="R302" s="127">
        <f t="shared" si="1131"/>
        <v>0</v>
      </c>
      <c r="S302" s="121">
        <f t="shared" si="1132"/>
        <v>0</v>
      </c>
      <c r="T302" s="118">
        <f>SUM(T235:T301)</f>
        <v>16672780.720000006</v>
      </c>
      <c r="U302" s="118">
        <f t="shared" ref="U302:Z302" si="1198">SUM(U235:U301)</f>
        <v>515248.9</v>
      </c>
      <c r="V302" s="118">
        <f t="shared" si="1198"/>
        <v>3040543.8899999997</v>
      </c>
      <c r="W302" s="118">
        <f t="shared" si="1198"/>
        <v>0</v>
      </c>
      <c r="X302" s="118">
        <f t="shared" si="1198"/>
        <v>0</v>
      </c>
      <c r="Y302" s="118">
        <f t="shared" si="1198"/>
        <v>248088.23</v>
      </c>
      <c r="Z302" s="118">
        <f t="shared" si="1198"/>
        <v>20476661.739999998</v>
      </c>
      <c r="AA302" s="120">
        <f t="shared" si="1140"/>
        <v>8.3953210313211679E-2</v>
      </c>
      <c r="AB302" s="121">
        <f t="shared" si="1141"/>
        <v>1214.7419284799009</v>
      </c>
      <c r="AC302" s="118">
        <f>SUM(AC235:AC301)</f>
        <v>6133307.6299999999</v>
      </c>
      <c r="AD302" s="118">
        <f t="shared" ref="AD302:AG302" si="1199">SUM(AD235:AD301)</f>
        <v>584356.98</v>
      </c>
      <c r="AE302" s="118">
        <f t="shared" si="1199"/>
        <v>135704.97</v>
      </c>
      <c r="AF302" s="118">
        <f t="shared" si="1199"/>
        <v>0</v>
      </c>
      <c r="AG302" s="118">
        <f t="shared" si="1199"/>
        <v>6853369.580000001</v>
      </c>
      <c r="AH302" s="120">
        <f t="shared" si="1147"/>
        <v>2.8098446172989688E-2</v>
      </c>
      <c r="AI302" s="121">
        <f t="shared" si="1148"/>
        <v>406.56409164254188</v>
      </c>
      <c r="AJ302" s="118">
        <f>SUM(AJ235:AJ301)</f>
        <v>0</v>
      </c>
      <c r="AK302" s="118">
        <f t="shared" ref="AK302:AL302" si="1200">SUM(AK235:AK301)</f>
        <v>0</v>
      </c>
      <c r="AL302" s="112">
        <f t="shared" si="1200"/>
        <v>0</v>
      </c>
      <c r="AM302" s="120">
        <f t="shared" si="1152"/>
        <v>0</v>
      </c>
      <c r="AN302" s="128">
        <f t="shared" si="1153"/>
        <v>0</v>
      </c>
      <c r="AO302" s="118">
        <f>SUM(AO235:AO301)</f>
        <v>6581115.2999999998</v>
      </c>
      <c r="AP302" s="118">
        <f t="shared" ref="AP302:AW302" si="1201">SUM(AP235:AP301)</f>
        <v>2262808.8799999994</v>
      </c>
      <c r="AQ302" s="118">
        <f t="shared" si="1201"/>
        <v>151959.62</v>
      </c>
      <c r="AR302" s="118">
        <f t="shared" si="1201"/>
        <v>0</v>
      </c>
      <c r="AS302" s="118">
        <f t="shared" si="1201"/>
        <v>4561865.13</v>
      </c>
      <c r="AT302" s="118">
        <f t="shared" si="1201"/>
        <v>858067.03999999992</v>
      </c>
      <c r="AU302" s="118">
        <f t="shared" si="1201"/>
        <v>177878.84</v>
      </c>
      <c r="AV302" s="118">
        <f t="shared" si="1201"/>
        <v>1521018.43</v>
      </c>
      <c r="AW302" s="118">
        <f t="shared" si="1201"/>
        <v>0</v>
      </c>
      <c r="AX302" s="118">
        <f>SUM(AX235:AX301)</f>
        <v>66234.44</v>
      </c>
      <c r="AY302" s="118">
        <f t="shared" ref="AY302:BE302" si="1202">SUM(AY235:AY301)</f>
        <v>0</v>
      </c>
      <c r="AZ302" s="118">
        <f t="shared" si="1202"/>
        <v>49861.78</v>
      </c>
      <c r="BA302" s="118">
        <f t="shared" si="1202"/>
        <v>591892.07999999996</v>
      </c>
      <c r="BB302" s="118">
        <f t="shared" si="1202"/>
        <v>26889.440000000002</v>
      </c>
      <c r="BC302" s="118">
        <f t="shared" si="1202"/>
        <v>261738.78000000003</v>
      </c>
      <c r="BD302" s="118">
        <f t="shared" si="1202"/>
        <v>60058.55</v>
      </c>
      <c r="BE302" s="118">
        <f t="shared" si="1202"/>
        <v>17171388.309999999</v>
      </c>
      <c r="BF302" s="120">
        <f t="shared" si="1171"/>
        <v>7.0401767263810575E-2</v>
      </c>
      <c r="BG302" s="121">
        <f t="shared" si="1172"/>
        <v>1018.6623979640261</v>
      </c>
      <c r="BH302" s="118">
        <f>SUM(BH235:BH301)</f>
        <v>125873.9</v>
      </c>
      <c r="BI302" s="118">
        <f t="shared" ref="BI302:BO302" si="1203">SUM(BI235:BI301)</f>
        <v>8625.7799999999988</v>
      </c>
      <c r="BJ302" s="118">
        <f t="shared" si="1203"/>
        <v>118919.51999999999</v>
      </c>
      <c r="BK302" s="118">
        <f t="shared" si="1203"/>
        <v>17708.18</v>
      </c>
      <c r="BL302" s="118">
        <f t="shared" si="1203"/>
        <v>0</v>
      </c>
      <c r="BM302" s="118">
        <f t="shared" si="1203"/>
        <v>2280.4700000000003</v>
      </c>
      <c r="BN302" s="118">
        <f t="shared" si="1203"/>
        <v>1871185.9499999997</v>
      </c>
      <c r="BO302" s="118">
        <f t="shared" si="1203"/>
        <v>2144593.7999999993</v>
      </c>
      <c r="BP302" s="120">
        <f t="shared" si="1181"/>
        <v>8.7927190776463833E-3</v>
      </c>
      <c r="BQ302" s="121">
        <f t="shared" si="1182"/>
        <v>127.22425371363479</v>
      </c>
      <c r="BR302" s="118">
        <f>SUM(BR235:BR301)</f>
        <v>0</v>
      </c>
      <c r="BS302" s="118">
        <f>SUM(BS235:BS301)</f>
        <v>68782.28</v>
      </c>
      <c r="BT302" s="118">
        <f>SUM(BT235:BT301)</f>
        <v>549445.99</v>
      </c>
      <c r="BU302" s="118">
        <f>SUM(BU235:BU301)</f>
        <v>287938.51999999996</v>
      </c>
      <c r="BV302" s="118">
        <f>SUM(BV235:BV301)</f>
        <v>906166.78999999992</v>
      </c>
      <c r="BW302" s="120">
        <f t="shared" si="1188"/>
        <v>3.7152350351673056E-3</v>
      </c>
      <c r="BX302" s="121">
        <f t="shared" si="1189"/>
        <v>53.756750391533373</v>
      </c>
      <c r="BY302" s="118">
        <f>SUM(BY235:BY301)</f>
        <v>47411299.579999991</v>
      </c>
      <c r="BZ302" s="120">
        <f t="shared" ref="BZ302" si="1204">BY302/D302</f>
        <v>0.19438377482629765</v>
      </c>
      <c r="CA302" s="121">
        <f t="shared" ref="CA302" si="1205">BY302/C302</f>
        <v>2812.5919261069707</v>
      </c>
      <c r="CB302" s="118">
        <f>SUM(CB235:CB301)</f>
        <v>10420274.439999999</v>
      </c>
      <c r="CC302" s="120">
        <f t="shared" si="1190"/>
        <v>4.2722563994589097E-2</v>
      </c>
      <c r="CD302" s="121">
        <f t="shared" si="1191"/>
        <v>618.1644463955198</v>
      </c>
      <c r="CE302" s="119">
        <f>SUM(CE235:CE301)</f>
        <v>12548156.860000003</v>
      </c>
      <c r="CF302" s="79">
        <f t="shared" si="1193"/>
        <v>5.1446767314267811E-2</v>
      </c>
      <c r="CG302" s="80">
        <f t="shared" si="1194"/>
        <v>744.39732689478433</v>
      </c>
    </row>
    <row r="303" spans="1:85" s="61" customFormat="1" ht="4.5" customHeight="1" x14ac:dyDescent="0.2">
      <c r="A303" s="17"/>
      <c r="B303" s="53"/>
      <c r="C303" s="54"/>
      <c r="D303" s="55"/>
      <c r="E303" s="94"/>
      <c r="F303" s="94"/>
      <c r="G303" s="94"/>
      <c r="H303" s="94"/>
      <c r="I303" s="95"/>
      <c r="J303" s="70"/>
      <c r="K303" s="96"/>
      <c r="L303" s="96"/>
      <c r="M303" s="96"/>
      <c r="N303" s="96"/>
      <c r="O303" s="96"/>
      <c r="P303" s="96"/>
      <c r="Q303" s="87"/>
      <c r="R303" s="73"/>
      <c r="S303" s="74"/>
      <c r="T303" s="97"/>
      <c r="U303" s="97"/>
      <c r="V303" s="97"/>
      <c r="W303" s="97"/>
      <c r="X303" s="97"/>
      <c r="Y303" s="97"/>
      <c r="Z303" s="97"/>
      <c r="AA303" s="98"/>
      <c r="AB303" s="99"/>
      <c r="AC303" s="97"/>
      <c r="AD303" s="97"/>
      <c r="AE303" s="97"/>
      <c r="AF303" s="97"/>
      <c r="AG303" s="97"/>
      <c r="AH303" s="98"/>
      <c r="AI303" s="97"/>
      <c r="AJ303" s="97"/>
      <c r="AK303" s="97"/>
      <c r="AL303" s="97"/>
      <c r="AM303" s="98"/>
      <c r="AN303" s="100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8"/>
      <c r="BG303" s="99"/>
      <c r="BH303" s="97"/>
      <c r="BI303" s="97"/>
      <c r="BJ303" s="97"/>
      <c r="BK303" s="97"/>
      <c r="BL303" s="97"/>
      <c r="BM303" s="97"/>
      <c r="BN303" s="97"/>
      <c r="BO303" s="97"/>
      <c r="BP303" s="98"/>
      <c r="BQ303" s="99"/>
      <c r="BR303" s="97"/>
      <c r="BS303" s="97"/>
      <c r="BT303" s="97"/>
      <c r="BU303" s="97"/>
      <c r="BV303" s="97"/>
      <c r="BW303" s="98"/>
      <c r="BX303" s="99"/>
      <c r="BY303" s="97"/>
      <c r="BZ303" s="98"/>
      <c r="CA303" s="99"/>
      <c r="CB303" s="97"/>
      <c r="CC303" s="98"/>
      <c r="CD303" s="99"/>
      <c r="CE303" s="92"/>
    </row>
    <row r="304" spans="1:85" s="61" customFormat="1" x14ac:dyDescent="0.2">
      <c r="A304" s="56"/>
      <c r="B304" s="110" t="s">
        <v>570</v>
      </c>
      <c r="C304" s="115"/>
      <c r="D304" s="116"/>
      <c r="E304" s="83"/>
      <c r="F304" s="83"/>
      <c r="G304" s="83"/>
      <c r="H304" s="83"/>
      <c r="I304" s="84"/>
      <c r="J304" s="85"/>
      <c r="K304" s="86"/>
      <c r="L304" s="86"/>
      <c r="M304" s="86"/>
      <c r="N304" s="86"/>
      <c r="O304" s="86"/>
      <c r="P304" s="86"/>
      <c r="Q304" s="87"/>
      <c r="R304" s="88"/>
      <c r="S304" s="89"/>
      <c r="T304" s="86"/>
      <c r="U304" s="86"/>
      <c r="V304" s="86"/>
      <c r="W304" s="86"/>
      <c r="X304" s="86"/>
      <c r="Y304" s="86"/>
      <c r="Z304" s="86"/>
      <c r="AA304" s="90"/>
      <c r="AB304" s="85"/>
      <c r="AC304" s="86"/>
      <c r="AD304" s="86"/>
      <c r="AE304" s="86"/>
      <c r="AF304" s="86"/>
      <c r="AG304" s="86"/>
      <c r="AH304" s="90"/>
      <c r="AI304" s="86"/>
      <c r="AJ304" s="86"/>
      <c r="AK304" s="86"/>
      <c r="AL304" s="86"/>
      <c r="AM304" s="90"/>
      <c r="AN304" s="91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90"/>
      <c r="BG304" s="85"/>
      <c r="BH304" s="86"/>
      <c r="BI304" s="86"/>
      <c r="BJ304" s="86"/>
      <c r="BK304" s="86"/>
      <c r="BL304" s="86"/>
      <c r="BM304" s="86"/>
      <c r="BN304" s="86"/>
      <c r="BO304" s="86"/>
      <c r="BP304" s="90"/>
      <c r="BQ304" s="85"/>
      <c r="BR304" s="86"/>
      <c r="BS304" s="86"/>
      <c r="BT304" s="86"/>
      <c r="BU304" s="86"/>
      <c r="BV304" s="86"/>
      <c r="BW304" s="90"/>
      <c r="BX304" s="85"/>
      <c r="BY304" s="86"/>
      <c r="BZ304" s="90"/>
      <c r="CA304" s="85"/>
      <c r="CB304" s="86"/>
      <c r="CC304" s="90"/>
      <c r="CD304" s="85"/>
      <c r="CE304" s="92"/>
      <c r="CF304" s="107"/>
      <c r="CG304" s="108"/>
    </row>
    <row r="305" spans="1:85" s="61" customFormat="1" ht="4.5" customHeight="1" x14ac:dyDescent="0.2">
      <c r="A305" s="17"/>
      <c r="B305" s="53"/>
      <c r="C305" s="54"/>
      <c r="D305" s="55"/>
      <c r="E305" s="94"/>
      <c r="F305" s="94"/>
      <c r="G305" s="94"/>
      <c r="H305" s="94"/>
      <c r="I305" s="95"/>
      <c r="J305" s="70"/>
      <c r="K305" s="96"/>
      <c r="L305" s="96"/>
      <c r="M305" s="96"/>
      <c r="N305" s="96"/>
      <c r="O305" s="96"/>
      <c r="P305" s="96"/>
      <c r="Q305" s="87"/>
      <c r="R305" s="73"/>
      <c r="S305" s="74"/>
      <c r="T305" s="97"/>
      <c r="U305" s="97"/>
      <c r="V305" s="97"/>
      <c r="W305" s="97"/>
      <c r="X305" s="97"/>
      <c r="Y305" s="97"/>
      <c r="Z305" s="97"/>
      <c r="AA305" s="98"/>
      <c r="AB305" s="99"/>
      <c r="AC305" s="97"/>
      <c r="AD305" s="97"/>
      <c r="AE305" s="97"/>
      <c r="AF305" s="97"/>
      <c r="AG305" s="97"/>
      <c r="AH305" s="98"/>
      <c r="AI305" s="97"/>
      <c r="AJ305" s="97"/>
      <c r="AK305" s="97"/>
      <c r="AL305" s="97"/>
      <c r="AM305" s="98"/>
      <c r="AN305" s="100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8"/>
      <c r="BG305" s="99"/>
      <c r="BH305" s="97"/>
      <c r="BI305" s="97"/>
      <c r="BJ305" s="97"/>
      <c r="BK305" s="97"/>
      <c r="BL305" s="97"/>
      <c r="BM305" s="97"/>
      <c r="BN305" s="97"/>
      <c r="BO305" s="97"/>
      <c r="BP305" s="98"/>
      <c r="BQ305" s="99"/>
      <c r="BR305" s="97"/>
      <c r="BS305" s="97"/>
      <c r="BT305" s="97"/>
      <c r="BU305" s="97"/>
      <c r="BV305" s="97"/>
      <c r="BW305" s="98"/>
      <c r="BX305" s="99"/>
      <c r="BY305" s="97"/>
      <c r="BZ305" s="98"/>
      <c r="CA305" s="99"/>
      <c r="CB305" s="97"/>
      <c r="CC305" s="98"/>
      <c r="CD305" s="99"/>
      <c r="CE305" s="92"/>
    </row>
    <row r="306" spans="1:85" x14ac:dyDescent="0.2">
      <c r="A306" s="56" t="s">
        <v>571</v>
      </c>
      <c r="B306" s="101" t="s">
        <v>572</v>
      </c>
      <c r="C306" s="102">
        <f t="shared" ref="C306:C328" si="1206">VLOOKUP($A306,enroll1516,3,FALSE)</f>
        <v>92.759999999999991</v>
      </c>
      <c r="D306" s="102">
        <f t="shared" ref="D306:D328" si="1207">VLOOKUP($A306,enroll1516,4,FALSE)</f>
        <v>2151915.87</v>
      </c>
      <c r="E306" s="103">
        <f t="shared" ref="E306:E328" si="1208">IF(ISNA(VLOOKUP($A306,program1516,2,FALSE))=TRUE,0,VLOOKUP($A306,program1516,2,FALSE))</f>
        <v>1177875.9599999997</v>
      </c>
      <c r="F306" s="103">
        <f t="shared" ref="F306:F328" si="1209">IF(ISNA(VLOOKUP($A306,program1516,3,FALSE))=TRUE,0,VLOOKUP($A306,program1516,3,FALSE))</f>
        <v>0</v>
      </c>
      <c r="G306" s="103">
        <f t="shared" ref="G306:G326" si="1210">IF(ISNA(VLOOKUP($A306,program1516,4,FALSE))=TRUE,0,VLOOKUP($A306,program1516,4,FALSE))</f>
        <v>0</v>
      </c>
      <c r="H306" s="103">
        <f>SUM(E306:G306)</f>
        <v>1177875.9599999997</v>
      </c>
      <c r="I306" s="90">
        <f t="shared" ref="I306:I328" si="1211">H306/D306</f>
        <v>0.54736152858986986</v>
      </c>
      <c r="J306" s="85">
        <f t="shared" ref="J306:J328" si="1212">H306/C306</f>
        <v>12698.102199223802</v>
      </c>
      <c r="K306" s="103">
        <f t="shared" ref="K306:K328" si="1213">IF(ISNA(VLOOKUP($A306,program1516,5,FALSE))=TRUE,0,VLOOKUP($A306,program1516,5,FALSE))</f>
        <v>0</v>
      </c>
      <c r="L306" s="103">
        <f t="shared" ref="L306:L328" si="1214">IF(ISNA(VLOOKUP($A306,program1516,6,FALSE))=TRUE,0,VLOOKUP($A306,program1516,6,FALSE))</f>
        <v>0</v>
      </c>
      <c r="M306" s="103">
        <f t="shared" ref="M306:M328" si="1215">IF(ISNA(VLOOKUP($A306,program1516,7,FALSE))=TRUE,0,VLOOKUP($A306,program1516,7,FALSE))</f>
        <v>0</v>
      </c>
      <c r="N306" s="103">
        <f t="shared" ref="N306:N328" si="1216">IF(ISNA(VLOOKUP($A306,program1516,8,FALSE))=TRUE,0,VLOOKUP($A306,program1516,8,FALSE))</f>
        <v>0</v>
      </c>
      <c r="O306" s="103">
        <f t="shared" ref="O306:O328" si="1217">IF(ISNA(VLOOKUP($A306,program1516,9,FALSE))=TRUE,0,VLOOKUP($A306,program1516,9,FALSE))</f>
        <v>0</v>
      </c>
      <c r="P306" s="103">
        <f t="shared" ref="P306:P328" si="1218">IF(ISNA(VLOOKUP($A306,program1516,10,FALSE))=TRUE,0,VLOOKUP($A306,program1516,10,FALSE))</f>
        <v>0</v>
      </c>
      <c r="Q306" s="103"/>
      <c r="R306" s="88">
        <f t="shared" ref="R306:R328" si="1219">Q306/D306</f>
        <v>0</v>
      </c>
      <c r="S306" s="89">
        <f t="shared" ref="S306:S328" si="1220">Q306/C306</f>
        <v>0</v>
      </c>
      <c r="T306" s="104">
        <f t="shared" ref="T306:T328" si="1221">VLOOKUP($A306,program1516,11,FALSE)</f>
        <v>72120.670000000013</v>
      </c>
      <c r="U306" s="103">
        <f t="shared" ref="U306:U328" si="1222">VLOOKUP($A306,program1516,12,FALSE)</f>
        <v>2082.5700000000002</v>
      </c>
      <c r="V306" s="103">
        <f t="shared" ref="V306:V328" si="1223">VLOOKUP($A306,program1516,13,FALSE)</f>
        <v>20178.309999999998</v>
      </c>
      <c r="W306" s="103">
        <f t="shared" ref="W306:W328" si="1224">VLOOKUP($A306,program1516,14,FALSE)</f>
        <v>0</v>
      </c>
      <c r="X306" s="103">
        <f t="shared" ref="X306:X328" si="1225">VLOOKUP($A306,program1516,15,FALSE)</f>
        <v>0</v>
      </c>
      <c r="Y306" s="103">
        <f t="shared" ref="Y306:Y328" si="1226">VLOOKUP($A306,program1516,16,FALSE)</f>
        <v>0</v>
      </c>
      <c r="Z306" s="105">
        <f t="shared" ref="Z306:Z328" si="1227">SUM(T306:Y306)</f>
        <v>94381.550000000017</v>
      </c>
      <c r="AA306" s="90">
        <f t="shared" ref="AA306:AA328" si="1228">Z306/D306</f>
        <v>4.3859312213725167E-2</v>
      </c>
      <c r="AB306" s="85">
        <f t="shared" ref="AB306:AB328" si="1229">Z306/C306</f>
        <v>1017.4811341095302</v>
      </c>
      <c r="AC306" s="104">
        <f t="shared" ref="AC306:AC328" si="1230">VLOOKUP($A306,program1516,17,FALSE)</f>
        <v>48557.46</v>
      </c>
      <c r="AD306" s="104">
        <f t="shared" ref="AD306:AD328" si="1231">VLOOKUP($A306,program1516,18,FALSE)</f>
        <v>0</v>
      </c>
      <c r="AE306" s="104">
        <f t="shared" ref="AE306:AE328" si="1232">VLOOKUP($A306,program1516,19,FALSE)</f>
        <v>0</v>
      </c>
      <c r="AF306" s="104">
        <f t="shared" ref="AF306:AF328" si="1233">VLOOKUP($A306,program1516,20,FALSE)</f>
        <v>0</v>
      </c>
      <c r="AG306" s="86">
        <f t="shared" ref="AG306:AG328" si="1234">SUM(AC306:AF306)</f>
        <v>48557.46</v>
      </c>
      <c r="AH306" s="90">
        <f t="shared" ref="AH306:AH328" si="1235">AG306/D306</f>
        <v>2.2564757608298132E-2</v>
      </c>
      <c r="AI306" s="86">
        <f t="shared" ref="AI306:AI328" si="1236">AG306/C306</f>
        <v>523.47412677878401</v>
      </c>
      <c r="AJ306" s="104">
        <f t="shared" ref="AJ306:AJ328" si="1237">VLOOKUP($A306,program1516,21,FALSE)</f>
        <v>0</v>
      </c>
      <c r="AK306" s="104">
        <f t="shared" ref="AK306:AK328" si="1238">VLOOKUP($A306,program1516,22,FALSE)</f>
        <v>0</v>
      </c>
      <c r="AL306" s="86">
        <f t="shared" ref="AL306:AL328" si="1239">SUM(AJ306:AK306)</f>
        <v>0</v>
      </c>
      <c r="AM306" s="90">
        <f t="shared" ref="AM306:AM328" si="1240">AL306/D306</f>
        <v>0</v>
      </c>
      <c r="AN306" s="91">
        <f t="shared" ref="AN306:AN328" si="1241">AL306/C306</f>
        <v>0</v>
      </c>
      <c r="AO306" s="104">
        <f t="shared" ref="AO306:AO328" si="1242">VLOOKUP($A306,program1516,23,FALSE)</f>
        <v>29865.85</v>
      </c>
      <c r="AP306" s="104">
        <f t="shared" ref="AP306:AP328" si="1243">VLOOKUP($A306,program1516,24,FALSE)</f>
        <v>16650.670000000002</v>
      </c>
      <c r="AQ306" s="104">
        <f t="shared" ref="AQ306:AQ328" si="1244">VLOOKUP($A306,program1516,25,FALSE)</f>
        <v>0</v>
      </c>
      <c r="AR306" s="104">
        <f t="shared" ref="AR306:AR328" si="1245">VLOOKUP($A306,program1516,26,FALSE)</f>
        <v>0</v>
      </c>
      <c r="AS306" s="104">
        <f t="shared" ref="AS306:AS328" si="1246">VLOOKUP($A306,program1516,27,FALSE)</f>
        <v>29443.440000000002</v>
      </c>
      <c r="AT306" s="104">
        <f t="shared" ref="AT306:AT328" si="1247">VLOOKUP($A306,program1516,28,FALSE)</f>
        <v>0</v>
      </c>
      <c r="AU306" s="104">
        <f t="shared" ref="AU306:AU328" si="1248">VLOOKUP($A306,program1516,29,FALSE)</f>
        <v>0</v>
      </c>
      <c r="AV306" s="104">
        <f t="shared" ref="AV306:AV328" si="1249">VLOOKUP($A306,program1516,30,FALSE)</f>
        <v>8408.4500000000007</v>
      </c>
      <c r="AW306" s="104">
        <f t="shared" ref="AW306:AW328" si="1250">VLOOKUP($A306,program1516,31,FALSE)</f>
        <v>0</v>
      </c>
      <c r="AX306" s="104">
        <f t="shared" ref="AX306:AX328" si="1251">VLOOKUP($A306,program1516,32,FALSE)</f>
        <v>0</v>
      </c>
      <c r="AY306" s="104">
        <f t="shared" ref="AY306:AY328" si="1252">VLOOKUP($A306,program1516,33,FALSE)</f>
        <v>0</v>
      </c>
      <c r="AZ306" s="104">
        <f t="shared" ref="AZ306:AZ328" si="1253">VLOOKUP($A306,program1516,34,FALSE)</f>
        <v>0</v>
      </c>
      <c r="BA306" s="104">
        <f t="shared" ref="BA306:BA328" si="1254">VLOOKUP($A306,program1516,35,FALSE)</f>
        <v>0</v>
      </c>
      <c r="BB306" s="104">
        <f t="shared" ref="BB306:BB328" si="1255">VLOOKUP($A306,program1516,36,FALSE)</f>
        <v>0</v>
      </c>
      <c r="BC306" s="104">
        <f t="shared" ref="BC306:BC328" si="1256">VLOOKUP($A306,program1516,37,FALSE)</f>
        <v>0</v>
      </c>
      <c r="BD306" s="104">
        <f t="shared" ref="BD306:BD328" si="1257">VLOOKUP($A306,program1516,38,FALSE)</f>
        <v>0</v>
      </c>
      <c r="BE306" s="86">
        <f t="shared" ref="BE306:BE328" si="1258">SUM(AO306:BD306)</f>
        <v>84368.41</v>
      </c>
      <c r="BF306" s="90">
        <f t="shared" ref="BF306:BF328" si="1259">BE306/D306</f>
        <v>3.9206184208307363E-2</v>
      </c>
      <c r="BG306" s="85">
        <f t="shared" ref="BG306:BG328" si="1260">BE306/C306</f>
        <v>909.53438982319983</v>
      </c>
      <c r="BH306" s="104">
        <f t="shared" ref="BH306:BH328" si="1261">VLOOKUP($A306,program1516,39,FALSE)</f>
        <v>2500</v>
      </c>
      <c r="BI306" s="104">
        <f t="shared" ref="BI306:BI328" si="1262">VLOOKUP($A306,program1516,40,FALSE)</f>
        <v>0</v>
      </c>
      <c r="BJ306" s="104">
        <f t="shared" ref="BJ306:BJ328" si="1263">VLOOKUP($A306,program1516,41,FALSE)</f>
        <v>201.6</v>
      </c>
      <c r="BK306" s="104">
        <f t="shared" ref="BK306:BK328" si="1264">VLOOKUP($A306,program1516,42,FALSE)</f>
        <v>0</v>
      </c>
      <c r="BL306" s="104">
        <f t="shared" ref="BL306:BL328" si="1265">VLOOKUP($A306,program1516,43,FALSE)</f>
        <v>0</v>
      </c>
      <c r="BM306" s="104">
        <f t="shared" ref="BM306:BM328" si="1266">VLOOKUP($A306,program1516,44,FALSE)</f>
        <v>0</v>
      </c>
      <c r="BN306" s="104">
        <f t="shared" ref="BN306:BN328" si="1267">VLOOKUP($A306,program1516,45,FALSE)</f>
        <v>44055.350000000006</v>
      </c>
      <c r="BO306" s="87">
        <f t="shared" ref="BO306:BO328" si="1268">SUM(BH306:BN306)</f>
        <v>46756.950000000004</v>
      </c>
      <c r="BP306" s="90">
        <f t="shared" ref="BP306:BP328" si="1269">BO306/D306</f>
        <v>2.1728056682810748E-2</v>
      </c>
      <c r="BQ306" s="85">
        <f t="shared" ref="BQ306:BQ328" si="1270">BO306/C306</f>
        <v>504.0637128072446</v>
      </c>
      <c r="BR306" s="104">
        <f t="shared" ref="BR306:BR328" si="1271">VLOOKUP($A306,program1516,46,FALSE)</f>
        <v>0</v>
      </c>
      <c r="BS306" s="104">
        <f t="shared" ref="BS306:BS328" si="1272">VLOOKUP($A306,program1516,47,FALSE)</f>
        <v>0</v>
      </c>
      <c r="BT306" s="104">
        <f t="shared" ref="BT306:BT328" si="1273">VLOOKUP($A306,program1516,48,FALSE)</f>
        <v>0</v>
      </c>
      <c r="BU306" s="104">
        <f t="shared" ref="BU306:BU328" si="1274">VLOOKUP($A306,program1516,49,FALSE)</f>
        <v>759.15</v>
      </c>
      <c r="BV306" s="87">
        <f t="shared" ref="BV306:BV328" si="1275">SUM(BR306:BU306)</f>
        <v>759.15</v>
      </c>
      <c r="BW306" s="90">
        <f t="shared" ref="BW306:BW328" si="1276">BV306/D306</f>
        <v>3.5277866137025141E-4</v>
      </c>
      <c r="BX306" s="85">
        <f t="shared" ref="BX306:BX328" si="1277">BV306/C306</f>
        <v>8.1840232858990944</v>
      </c>
      <c r="BY306" s="104">
        <v>479702.22000000009</v>
      </c>
      <c r="BZ306" s="90">
        <v>0.22291866828418347</v>
      </c>
      <c r="CA306" s="85">
        <v>5171.4340232859004</v>
      </c>
      <c r="CB306" s="104">
        <v>116456.45999999999</v>
      </c>
      <c r="CC306" s="90">
        <f t="shared" ref="CC306:CC328" si="1278">CB306/D306</f>
        <v>5.4117571055414905E-2</v>
      </c>
      <c r="CD306" s="85">
        <f t="shared" ref="CD306:CD328" si="1279">CB306/C306</f>
        <v>1255.4598965071152</v>
      </c>
      <c r="CE306" s="106">
        <f t="shared" ref="CE306:CE328" si="1280">VLOOKUP($A306,program1516,52,FALSE)</f>
        <v>103057.70999999998</v>
      </c>
      <c r="CF306" s="107">
        <f t="shared" ref="CF306:CF328" si="1281">CE306/D306</f>
        <v>4.7891142696019975E-2</v>
      </c>
      <c r="CG306" s="108">
        <f t="shared" ref="CG306:CG328" si="1282">CE306/C306</f>
        <v>1111.0145536869338</v>
      </c>
    </row>
    <row r="307" spans="1:85" x14ac:dyDescent="0.2">
      <c r="A307" s="56" t="s">
        <v>573</v>
      </c>
      <c r="B307" s="101" t="s">
        <v>574</v>
      </c>
      <c r="C307" s="102">
        <f t="shared" si="1206"/>
        <v>86.02</v>
      </c>
      <c r="D307" s="102">
        <f t="shared" si="1207"/>
        <v>2354849.5499999998</v>
      </c>
      <c r="E307" s="103">
        <f t="shared" si="1208"/>
        <v>1190895.74</v>
      </c>
      <c r="F307" s="103">
        <f t="shared" si="1209"/>
        <v>0</v>
      </c>
      <c r="G307" s="103">
        <f t="shared" si="1210"/>
        <v>0</v>
      </c>
      <c r="H307" s="103">
        <f t="shared" ref="H307:H328" si="1283">SUM(E307:G307)</f>
        <v>1190895.74</v>
      </c>
      <c r="I307" s="90">
        <f t="shared" si="1211"/>
        <v>0.50572052044683713</v>
      </c>
      <c r="J307" s="85">
        <f t="shared" si="1212"/>
        <v>13844.405254591957</v>
      </c>
      <c r="K307" s="103">
        <f t="shared" si="1213"/>
        <v>0</v>
      </c>
      <c r="L307" s="103">
        <f t="shared" si="1214"/>
        <v>0</v>
      </c>
      <c r="M307" s="103">
        <f t="shared" si="1215"/>
        <v>0</v>
      </c>
      <c r="N307" s="103">
        <f t="shared" si="1216"/>
        <v>0</v>
      </c>
      <c r="O307" s="103">
        <f t="shared" si="1217"/>
        <v>0</v>
      </c>
      <c r="P307" s="103">
        <f t="shared" si="1218"/>
        <v>0</v>
      </c>
      <c r="Q307" s="103"/>
      <c r="R307" s="88">
        <f t="shared" si="1219"/>
        <v>0</v>
      </c>
      <c r="S307" s="89">
        <f t="shared" si="1220"/>
        <v>0</v>
      </c>
      <c r="T307" s="104">
        <f t="shared" si="1221"/>
        <v>170028.78999999998</v>
      </c>
      <c r="U307" s="103">
        <f t="shared" si="1222"/>
        <v>0</v>
      </c>
      <c r="V307" s="103">
        <f t="shared" si="1223"/>
        <v>18451</v>
      </c>
      <c r="W307" s="103">
        <f t="shared" si="1224"/>
        <v>0</v>
      </c>
      <c r="X307" s="103">
        <f t="shared" si="1225"/>
        <v>0</v>
      </c>
      <c r="Y307" s="103">
        <f t="shared" si="1226"/>
        <v>0</v>
      </c>
      <c r="Z307" s="105">
        <f t="shared" si="1227"/>
        <v>188479.78999999998</v>
      </c>
      <c r="AA307" s="90">
        <f t="shared" si="1228"/>
        <v>8.0038994423231841E-2</v>
      </c>
      <c r="AB307" s="85">
        <f t="shared" si="1229"/>
        <v>2191.1159032783071</v>
      </c>
      <c r="AC307" s="104">
        <f t="shared" si="1230"/>
        <v>111776.38</v>
      </c>
      <c r="AD307" s="104">
        <f t="shared" si="1231"/>
        <v>0</v>
      </c>
      <c r="AE307" s="104">
        <f t="shared" si="1232"/>
        <v>0</v>
      </c>
      <c r="AF307" s="104">
        <f t="shared" si="1233"/>
        <v>0</v>
      </c>
      <c r="AG307" s="86">
        <f t="shared" si="1234"/>
        <v>111776.38</v>
      </c>
      <c r="AH307" s="90">
        <f t="shared" si="1235"/>
        <v>4.7466463409520161E-2</v>
      </c>
      <c r="AI307" s="86">
        <f t="shared" si="1236"/>
        <v>1299.4231574052546</v>
      </c>
      <c r="AJ307" s="104">
        <f t="shared" si="1237"/>
        <v>0</v>
      </c>
      <c r="AK307" s="104">
        <f t="shared" si="1238"/>
        <v>0</v>
      </c>
      <c r="AL307" s="86">
        <f t="shared" si="1239"/>
        <v>0</v>
      </c>
      <c r="AM307" s="90">
        <f t="shared" si="1240"/>
        <v>0</v>
      </c>
      <c r="AN307" s="91">
        <f t="shared" si="1241"/>
        <v>0</v>
      </c>
      <c r="AO307" s="104">
        <f t="shared" si="1242"/>
        <v>31889.879999999997</v>
      </c>
      <c r="AP307" s="104">
        <f t="shared" si="1243"/>
        <v>14879.46</v>
      </c>
      <c r="AQ307" s="104">
        <f t="shared" si="1244"/>
        <v>0</v>
      </c>
      <c r="AR307" s="104">
        <f t="shared" si="1245"/>
        <v>0</v>
      </c>
      <c r="AS307" s="104">
        <f t="shared" si="1246"/>
        <v>28682.510000000002</v>
      </c>
      <c r="AT307" s="104">
        <f t="shared" si="1247"/>
        <v>0</v>
      </c>
      <c r="AU307" s="104">
        <f t="shared" si="1248"/>
        <v>0</v>
      </c>
      <c r="AV307" s="104">
        <f t="shared" si="1249"/>
        <v>23580.329999999998</v>
      </c>
      <c r="AW307" s="104">
        <f t="shared" si="1250"/>
        <v>0</v>
      </c>
      <c r="AX307" s="104">
        <f t="shared" si="1251"/>
        <v>0</v>
      </c>
      <c r="AY307" s="104">
        <f t="shared" si="1252"/>
        <v>0</v>
      </c>
      <c r="AZ307" s="104">
        <f t="shared" si="1253"/>
        <v>0</v>
      </c>
      <c r="BA307" s="104">
        <f t="shared" si="1254"/>
        <v>0</v>
      </c>
      <c r="BB307" s="104">
        <f t="shared" si="1255"/>
        <v>0</v>
      </c>
      <c r="BC307" s="104">
        <f t="shared" si="1256"/>
        <v>0</v>
      </c>
      <c r="BD307" s="104">
        <f t="shared" si="1257"/>
        <v>0</v>
      </c>
      <c r="BE307" s="86">
        <f t="shared" si="1258"/>
        <v>99032.180000000008</v>
      </c>
      <c r="BF307" s="90">
        <f t="shared" si="1259"/>
        <v>4.2054567774828765E-2</v>
      </c>
      <c r="BG307" s="85">
        <f t="shared" si="1260"/>
        <v>1151.269239711695</v>
      </c>
      <c r="BH307" s="104">
        <f t="shared" si="1261"/>
        <v>15668.77</v>
      </c>
      <c r="BI307" s="104">
        <f t="shared" si="1262"/>
        <v>0</v>
      </c>
      <c r="BJ307" s="104">
        <f t="shared" si="1263"/>
        <v>828</v>
      </c>
      <c r="BK307" s="104">
        <f t="shared" si="1264"/>
        <v>0</v>
      </c>
      <c r="BL307" s="104">
        <f t="shared" si="1265"/>
        <v>0</v>
      </c>
      <c r="BM307" s="104">
        <f t="shared" si="1266"/>
        <v>0</v>
      </c>
      <c r="BN307" s="104">
        <f t="shared" si="1267"/>
        <v>0</v>
      </c>
      <c r="BO307" s="87">
        <f t="shared" si="1268"/>
        <v>16496.77</v>
      </c>
      <c r="BP307" s="90">
        <f t="shared" si="1269"/>
        <v>7.0054454221926835E-3</v>
      </c>
      <c r="BQ307" s="85">
        <f t="shared" si="1270"/>
        <v>191.778307370379</v>
      </c>
      <c r="BR307" s="104">
        <f t="shared" si="1271"/>
        <v>0</v>
      </c>
      <c r="BS307" s="104">
        <f t="shared" si="1272"/>
        <v>0</v>
      </c>
      <c r="BT307" s="104">
        <f t="shared" si="1273"/>
        <v>0</v>
      </c>
      <c r="BU307" s="104">
        <f t="shared" si="1274"/>
        <v>0</v>
      </c>
      <c r="BV307" s="87">
        <f t="shared" si="1275"/>
        <v>0</v>
      </c>
      <c r="BW307" s="90">
        <f t="shared" si="1276"/>
        <v>0</v>
      </c>
      <c r="BX307" s="85">
        <f t="shared" si="1277"/>
        <v>0</v>
      </c>
      <c r="BY307" s="104">
        <v>520589.37</v>
      </c>
      <c r="BZ307" s="90">
        <v>0.22107118053465455</v>
      </c>
      <c r="CA307" s="85">
        <v>6051.9573355033717</v>
      </c>
      <c r="CB307" s="104">
        <v>74957.090000000011</v>
      </c>
      <c r="CC307" s="90">
        <f t="shared" si="1278"/>
        <v>3.1830946482334727E-2</v>
      </c>
      <c r="CD307" s="85">
        <f t="shared" si="1279"/>
        <v>871.39142059986068</v>
      </c>
      <c r="CE307" s="106">
        <f t="shared" si="1280"/>
        <v>152622.22999999998</v>
      </c>
      <c r="CF307" s="107">
        <f t="shared" si="1281"/>
        <v>6.4811881506400271E-2</v>
      </c>
      <c r="CG307" s="108">
        <f t="shared" si="1282"/>
        <v>1774.264473378284</v>
      </c>
    </row>
    <row r="308" spans="1:85" x14ac:dyDescent="0.2">
      <c r="A308" s="56" t="s">
        <v>575</v>
      </c>
      <c r="B308" s="101" t="s">
        <v>576</v>
      </c>
      <c r="C308" s="102">
        <f t="shared" si="1206"/>
        <v>120.62</v>
      </c>
      <c r="D308" s="102">
        <f t="shared" si="1207"/>
        <v>2830002.64</v>
      </c>
      <c r="E308" s="103">
        <f t="shared" si="1208"/>
        <v>1359261.7699999998</v>
      </c>
      <c r="F308" s="103">
        <f t="shared" si="1209"/>
        <v>0</v>
      </c>
      <c r="G308" s="103">
        <f t="shared" si="1210"/>
        <v>0</v>
      </c>
      <c r="H308" s="103">
        <f t="shared" si="1283"/>
        <v>1359261.7699999998</v>
      </c>
      <c r="I308" s="90">
        <f t="shared" si="1211"/>
        <v>0.4803040643099894</v>
      </c>
      <c r="J308" s="85">
        <f t="shared" si="1212"/>
        <v>11268.958464599567</v>
      </c>
      <c r="K308" s="103">
        <f t="shared" si="1213"/>
        <v>0</v>
      </c>
      <c r="L308" s="103">
        <f t="shared" si="1214"/>
        <v>0</v>
      </c>
      <c r="M308" s="103">
        <f t="shared" si="1215"/>
        <v>0</v>
      </c>
      <c r="N308" s="103">
        <f t="shared" si="1216"/>
        <v>0</v>
      </c>
      <c r="O308" s="103">
        <f t="shared" si="1217"/>
        <v>0</v>
      </c>
      <c r="P308" s="103">
        <f t="shared" si="1218"/>
        <v>0</v>
      </c>
      <c r="Q308" s="103"/>
      <c r="R308" s="88">
        <f t="shared" si="1219"/>
        <v>0</v>
      </c>
      <c r="S308" s="89">
        <f t="shared" si="1220"/>
        <v>0</v>
      </c>
      <c r="T308" s="104">
        <f t="shared" si="1221"/>
        <v>199457.72000000003</v>
      </c>
      <c r="U308" s="103">
        <f t="shared" si="1222"/>
        <v>5140</v>
      </c>
      <c r="V308" s="103">
        <f t="shared" si="1223"/>
        <v>26901.07</v>
      </c>
      <c r="W308" s="103">
        <f t="shared" si="1224"/>
        <v>0</v>
      </c>
      <c r="X308" s="103">
        <f t="shared" si="1225"/>
        <v>0</v>
      </c>
      <c r="Y308" s="103">
        <f t="shared" si="1226"/>
        <v>0</v>
      </c>
      <c r="Z308" s="105">
        <f t="shared" si="1227"/>
        <v>231498.79000000004</v>
      </c>
      <c r="AA308" s="90">
        <f t="shared" si="1228"/>
        <v>8.1801616269870342E-2</v>
      </c>
      <c r="AB308" s="85">
        <f t="shared" si="1229"/>
        <v>1919.2405073785444</v>
      </c>
      <c r="AC308" s="104">
        <f t="shared" si="1230"/>
        <v>0</v>
      </c>
      <c r="AD308" s="104">
        <f t="shared" si="1231"/>
        <v>0</v>
      </c>
      <c r="AE308" s="104">
        <f t="shared" si="1232"/>
        <v>0</v>
      </c>
      <c r="AF308" s="104">
        <f t="shared" si="1233"/>
        <v>0</v>
      </c>
      <c r="AG308" s="86">
        <f t="shared" si="1234"/>
        <v>0</v>
      </c>
      <c r="AH308" s="90">
        <f t="shared" si="1235"/>
        <v>0</v>
      </c>
      <c r="AI308" s="86">
        <f t="shared" si="1236"/>
        <v>0</v>
      </c>
      <c r="AJ308" s="104">
        <f t="shared" si="1237"/>
        <v>0</v>
      </c>
      <c r="AK308" s="104">
        <f t="shared" si="1238"/>
        <v>0</v>
      </c>
      <c r="AL308" s="86">
        <f t="shared" si="1239"/>
        <v>0</v>
      </c>
      <c r="AM308" s="90">
        <f t="shared" si="1240"/>
        <v>0</v>
      </c>
      <c r="AN308" s="91">
        <f t="shared" si="1241"/>
        <v>0</v>
      </c>
      <c r="AO308" s="104">
        <f t="shared" si="1242"/>
        <v>33223.279999999999</v>
      </c>
      <c r="AP308" s="104">
        <f t="shared" si="1243"/>
        <v>591.87</v>
      </c>
      <c r="AQ308" s="104">
        <f t="shared" si="1244"/>
        <v>0</v>
      </c>
      <c r="AR308" s="104">
        <f t="shared" si="1245"/>
        <v>0</v>
      </c>
      <c r="AS308" s="104">
        <f t="shared" si="1246"/>
        <v>20966.079999999998</v>
      </c>
      <c r="AT308" s="104">
        <f t="shared" si="1247"/>
        <v>0</v>
      </c>
      <c r="AU308" s="104">
        <f t="shared" si="1248"/>
        <v>0</v>
      </c>
      <c r="AV308" s="104">
        <f t="shared" si="1249"/>
        <v>16811.650000000001</v>
      </c>
      <c r="AW308" s="104">
        <f t="shared" si="1250"/>
        <v>0</v>
      </c>
      <c r="AX308" s="104">
        <f t="shared" si="1251"/>
        <v>0</v>
      </c>
      <c r="AY308" s="104">
        <f t="shared" si="1252"/>
        <v>0</v>
      </c>
      <c r="AZ308" s="104">
        <f t="shared" si="1253"/>
        <v>0</v>
      </c>
      <c r="BA308" s="104">
        <f t="shared" si="1254"/>
        <v>0</v>
      </c>
      <c r="BB308" s="104">
        <f t="shared" si="1255"/>
        <v>0</v>
      </c>
      <c r="BC308" s="104">
        <f t="shared" si="1256"/>
        <v>0</v>
      </c>
      <c r="BD308" s="104">
        <f t="shared" si="1257"/>
        <v>0</v>
      </c>
      <c r="BE308" s="86">
        <f t="shared" si="1258"/>
        <v>71592.88</v>
      </c>
      <c r="BF308" s="90">
        <f t="shared" si="1259"/>
        <v>2.5297813856456332E-2</v>
      </c>
      <c r="BG308" s="85">
        <f t="shared" si="1260"/>
        <v>593.54070635052233</v>
      </c>
      <c r="BH308" s="104">
        <f t="shared" si="1261"/>
        <v>0</v>
      </c>
      <c r="BI308" s="104">
        <f t="shared" si="1262"/>
        <v>0</v>
      </c>
      <c r="BJ308" s="104">
        <f t="shared" si="1263"/>
        <v>0</v>
      </c>
      <c r="BK308" s="104">
        <f t="shared" si="1264"/>
        <v>0</v>
      </c>
      <c r="BL308" s="104">
        <f t="shared" si="1265"/>
        <v>0</v>
      </c>
      <c r="BM308" s="104">
        <f t="shared" si="1266"/>
        <v>0</v>
      </c>
      <c r="BN308" s="104">
        <f t="shared" si="1267"/>
        <v>1904.24</v>
      </c>
      <c r="BO308" s="87">
        <f t="shared" si="1268"/>
        <v>1904.24</v>
      </c>
      <c r="BP308" s="90">
        <f t="shared" si="1269"/>
        <v>6.7287569738804203E-4</v>
      </c>
      <c r="BQ308" s="85">
        <f t="shared" si="1270"/>
        <v>15.787099983419001</v>
      </c>
      <c r="BR308" s="104">
        <f t="shared" si="1271"/>
        <v>0</v>
      </c>
      <c r="BS308" s="104">
        <f t="shared" si="1272"/>
        <v>0</v>
      </c>
      <c r="BT308" s="104">
        <f t="shared" si="1273"/>
        <v>0</v>
      </c>
      <c r="BU308" s="104">
        <f t="shared" si="1274"/>
        <v>0</v>
      </c>
      <c r="BV308" s="87">
        <f t="shared" si="1275"/>
        <v>0</v>
      </c>
      <c r="BW308" s="90">
        <f t="shared" si="1276"/>
        <v>0</v>
      </c>
      <c r="BX308" s="85">
        <f t="shared" si="1277"/>
        <v>0</v>
      </c>
      <c r="BY308" s="104">
        <v>982875.17</v>
      </c>
      <c r="BZ308" s="90">
        <v>0.34730538979285192</v>
      </c>
      <c r="CA308" s="85">
        <v>8148.5257005471731</v>
      </c>
      <c r="CB308" s="104">
        <v>88836.389999999985</v>
      </c>
      <c r="CC308" s="90">
        <f t="shared" si="1278"/>
        <v>3.1390921246631766E-2</v>
      </c>
      <c r="CD308" s="85">
        <f t="shared" si="1279"/>
        <v>736.49801028021875</v>
      </c>
      <c r="CE308" s="106">
        <f t="shared" si="1280"/>
        <v>94033.4</v>
      </c>
      <c r="CF308" s="107">
        <f t="shared" si="1281"/>
        <v>3.3227318826812118E-2</v>
      </c>
      <c r="CG308" s="108">
        <f t="shared" si="1282"/>
        <v>779.58381694578009</v>
      </c>
    </row>
    <row r="309" spans="1:85" x14ac:dyDescent="0.2">
      <c r="A309" s="56" t="s">
        <v>577</v>
      </c>
      <c r="B309" s="101" t="s">
        <v>578</v>
      </c>
      <c r="C309" s="102">
        <f t="shared" si="1206"/>
        <v>93.86</v>
      </c>
      <c r="D309" s="102">
        <f t="shared" si="1207"/>
        <v>2649679.4700000002</v>
      </c>
      <c r="E309" s="103">
        <f t="shared" si="1208"/>
        <v>1434727.66</v>
      </c>
      <c r="F309" s="103">
        <f t="shared" si="1209"/>
        <v>0</v>
      </c>
      <c r="G309" s="103">
        <f t="shared" si="1210"/>
        <v>0</v>
      </c>
      <c r="H309" s="103">
        <f t="shared" si="1283"/>
        <v>1434727.66</v>
      </c>
      <c r="I309" s="90">
        <f t="shared" si="1211"/>
        <v>0.54147215776253865</v>
      </c>
      <c r="J309" s="85">
        <f t="shared" si="1212"/>
        <v>15285.826337097804</v>
      </c>
      <c r="K309" s="103">
        <f t="shared" si="1213"/>
        <v>0</v>
      </c>
      <c r="L309" s="103">
        <f t="shared" si="1214"/>
        <v>0</v>
      </c>
      <c r="M309" s="103">
        <f t="shared" si="1215"/>
        <v>0</v>
      </c>
      <c r="N309" s="103">
        <f t="shared" si="1216"/>
        <v>0</v>
      </c>
      <c r="O309" s="103">
        <f t="shared" si="1217"/>
        <v>0</v>
      </c>
      <c r="P309" s="103">
        <f t="shared" si="1218"/>
        <v>0</v>
      </c>
      <c r="Q309" s="103"/>
      <c r="R309" s="88">
        <f t="shared" si="1219"/>
        <v>0</v>
      </c>
      <c r="S309" s="89">
        <f t="shared" si="1220"/>
        <v>0</v>
      </c>
      <c r="T309" s="104">
        <f t="shared" si="1221"/>
        <v>134539.76999999999</v>
      </c>
      <c r="U309" s="103">
        <f t="shared" si="1222"/>
        <v>2388.0600000000004</v>
      </c>
      <c r="V309" s="103">
        <f t="shared" si="1223"/>
        <v>32517.67</v>
      </c>
      <c r="W309" s="103">
        <f t="shared" si="1224"/>
        <v>0</v>
      </c>
      <c r="X309" s="103">
        <f t="shared" si="1225"/>
        <v>0</v>
      </c>
      <c r="Y309" s="103">
        <f t="shared" si="1226"/>
        <v>0</v>
      </c>
      <c r="Z309" s="105">
        <f t="shared" si="1227"/>
        <v>169445.5</v>
      </c>
      <c r="AA309" s="90">
        <f t="shared" si="1228"/>
        <v>6.3949433098789116E-2</v>
      </c>
      <c r="AB309" s="85">
        <f t="shared" si="1229"/>
        <v>1805.3004474749628</v>
      </c>
      <c r="AC309" s="104">
        <f t="shared" si="1230"/>
        <v>66711.160000000018</v>
      </c>
      <c r="AD309" s="104">
        <f t="shared" si="1231"/>
        <v>0</v>
      </c>
      <c r="AE309" s="104">
        <f t="shared" si="1232"/>
        <v>0</v>
      </c>
      <c r="AF309" s="104">
        <f t="shared" si="1233"/>
        <v>0</v>
      </c>
      <c r="AG309" s="86">
        <f t="shared" si="1234"/>
        <v>66711.160000000018</v>
      </c>
      <c r="AH309" s="90">
        <f t="shared" si="1235"/>
        <v>2.5177067926634919E-2</v>
      </c>
      <c r="AI309" s="86">
        <f t="shared" si="1236"/>
        <v>710.75175793735366</v>
      </c>
      <c r="AJ309" s="104">
        <f t="shared" si="1237"/>
        <v>0</v>
      </c>
      <c r="AK309" s="104">
        <f t="shared" si="1238"/>
        <v>0</v>
      </c>
      <c r="AL309" s="86">
        <f t="shared" si="1239"/>
        <v>0</v>
      </c>
      <c r="AM309" s="90">
        <f t="shared" si="1240"/>
        <v>0</v>
      </c>
      <c r="AN309" s="91">
        <f t="shared" si="1241"/>
        <v>0</v>
      </c>
      <c r="AO309" s="104">
        <f t="shared" si="1242"/>
        <v>27127.969999999998</v>
      </c>
      <c r="AP309" s="104">
        <f t="shared" si="1243"/>
        <v>18403.79</v>
      </c>
      <c r="AQ309" s="104">
        <f t="shared" si="1244"/>
        <v>0</v>
      </c>
      <c r="AR309" s="104">
        <f t="shared" si="1245"/>
        <v>0</v>
      </c>
      <c r="AS309" s="104">
        <f t="shared" si="1246"/>
        <v>21426.82</v>
      </c>
      <c r="AT309" s="104">
        <f t="shared" si="1247"/>
        <v>0</v>
      </c>
      <c r="AU309" s="104">
        <f t="shared" si="1248"/>
        <v>0</v>
      </c>
      <c r="AV309" s="104">
        <f t="shared" si="1249"/>
        <v>27723.67</v>
      </c>
      <c r="AW309" s="104">
        <f t="shared" si="1250"/>
        <v>0</v>
      </c>
      <c r="AX309" s="104">
        <f t="shared" si="1251"/>
        <v>0</v>
      </c>
      <c r="AY309" s="104">
        <f t="shared" si="1252"/>
        <v>0</v>
      </c>
      <c r="AZ309" s="104">
        <f t="shared" si="1253"/>
        <v>0</v>
      </c>
      <c r="BA309" s="104">
        <f t="shared" si="1254"/>
        <v>0</v>
      </c>
      <c r="BB309" s="104">
        <f t="shared" si="1255"/>
        <v>0</v>
      </c>
      <c r="BC309" s="104">
        <f t="shared" si="1256"/>
        <v>0</v>
      </c>
      <c r="BD309" s="104">
        <f t="shared" si="1257"/>
        <v>0</v>
      </c>
      <c r="BE309" s="86">
        <f t="shared" si="1258"/>
        <v>94682.249999999985</v>
      </c>
      <c r="BF309" s="90">
        <f t="shared" si="1259"/>
        <v>3.5733473075518822E-2</v>
      </c>
      <c r="BG309" s="85">
        <f t="shared" si="1260"/>
        <v>1008.7603878116342</v>
      </c>
      <c r="BH309" s="104">
        <f t="shared" si="1261"/>
        <v>3430.83</v>
      </c>
      <c r="BI309" s="104">
        <f t="shared" si="1262"/>
        <v>0</v>
      </c>
      <c r="BJ309" s="104">
        <f t="shared" si="1263"/>
        <v>0</v>
      </c>
      <c r="BK309" s="104">
        <f t="shared" si="1264"/>
        <v>0</v>
      </c>
      <c r="BL309" s="104">
        <f t="shared" si="1265"/>
        <v>0</v>
      </c>
      <c r="BM309" s="104">
        <f t="shared" si="1266"/>
        <v>0</v>
      </c>
      <c r="BN309" s="104">
        <f t="shared" si="1267"/>
        <v>15721.86</v>
      </c>
      <c r="BO309" s="87">
        <f t="shared" si="1268"/>
        <v>19152.690000000002</v>
      </c>
      <c r="BP309" s="90">
        <f t="shared" si="1269"/>
        <v>7.2283044862026273E-3</v>
      </c>
      <c r="BQ309" s="85">
        <f t="shared" si="1270"/>
        <v>204.05593437033883</v>
      </c>
      <c r="BR309" s="104">
        <f t="shared" si="1271"/>
        <v>0</v>
      </c>
      <c r="BS309" s="104">
        <f t="shared" si="1272"/>
        <v>0</v>
      </c>
      <c r="BT309" s="104">
        <f t="shared" si="1273"/>
        <v>0</v>
      </c>
      <c r="BU309" s="104">
        <f t="shared" si="1274"/>
        <v>13849.94</v>
      </c>
      <c r="BV309" s="87">
        <f t="shared" si="1275"/>
        <v>13849.94</v>
      </c>
      <c r="BW309" s="90">
        <f t="shared" si="1276"/>
        <v>5.2270246861217517E-3</v>
      </c>
      <c r="BX309" s="85">
        <f t="shared" si="1277"/>
        <v>147.55955678670361</v>
      </c>
      <c r="BY309" s="104">
        <v>486188.49</v>
      </c>
      <c r="BZ309" s="90">
        <v>0.18348954864340628</v>
      </c>
      <c r="CA309" s="85">
        <v>5179.932772213936</v>
      </c>
      <c r="CB309" s="104">
        <v>148225.47</v>
      </c>
      <c r="CC309" s="90">
        <f t="shared" si="1278"/>
        <v>5.5940905939087036E-2</v>
      </c>
      <c r="CD309" s="85">
        <f t="shared" si="1279"/>
        <v>1579.2187300234391</v>
      </c>
      <c r="CE309" s="106">
        <f t="shared" si="1280"/>
        <v>216696.31</v>
      </c>
      <c r="CF309" s="107">
        <f t="shared" si="1281"/>
        <v>8.1782084381700704E-2</v>
      </c>
      <c r="CG309" s="108">
        <f t="shared" si="1282"/>
        <v>2308.7184103984659</v>
      </c>
    </row>
    <row r="310" spans="1:85" x14ac:dyDescent="0.2">
      <c r="A310" s="56" t="s">
        <v>579</v>
      </c>
      <c r="B310" s="56" t="s">
        <v>580</v>
      </c>
      <c r="C310" s="102">
        <f t="shared" si="1206"/>
        <v>92.749999999999986</v>
      </c>
      <c r="D310" s="102">
        <f t="shared" si="1207"/>
        <v>1308947.52</v>
      </c>
      <c r="E310" s="103">
        <f t="shared" si="1208"/>
        <v>452343.27000000008</v>
      </c>
      <c r="F310" s="103">
        <f t="shared" si="1209"/>
        <v>0</v>
      </c>
      <c r="G310" s="103">
        <f t="shared" si="1210"/>
        <v>0</v>
      </c>
      <c r="H310" s="103">
        <f t="shared" si="1283"/>
        <v>452343.27000000008</v>
      </c>
      <c r="I310" s="90">
        <f t="shared" si="1211"/>
        <v>0.34557785021052645</v>
      </c>
      <c r="J310" s="85">
        <f t="shared" si="1212"/>
        <v>4877.0163881401631</v>
      </c>
      <c r="K310" s="103">
        <f t="shared" si="1213"/>
        <v>0</v>
      </c>
      <c r="L310" s="103">
        <f t="shared" si="1214"/>
        <v>0</v>
      </c>
      <c r="M310" s="103">
        <f t="shared" si="1215"/>
        <v>0</v>
      </c>
      <c r="N310" s="103">
        <f t="shared" si="1216"/>
        <v>0</v>
      </c>
      <c r="O310" s="103">
        <f t="shared" si="1217"/>
        <v>0</v>
      </c>
      <c r="P310" s="103">
        <f t="shared" si="1218"/>
        <v>0</v>
      </c>
      <c r="Q310" s="103"/>
      <c r="R310" s="88">
        <f t="shared" si="1219"/>
        <v>0</v>
      </c>
      <c r="S310" s="89">
        <f t="shared" si="1220"/>
        <v>0</v>
      </c>
      <c r="T310" s="104">
        <f t="shared" si="1221"/>
        <v>153702.34000000003</v>
      </c>
      <c r="U310" s="103">
        <f t="shared" si="1222"/>
        <v>8000.1</v>
      </c>
      <c r="V310" s="103">
        <f t="shared" si="1223"/>
        <v>64186.619999999995</v>
      </c>
      <c r="W310" s="103">
        <f t="shared" si="1224"/>
        <v>0</v>
      </c>
      <c r="X310" s="103">
        <f t="shared" si="1225"/>
        <v>0</v>
      </c>
      <c r="Y310" s="103">
        <f t="shared" si="1226"/>
        <v>0</v>
      </c>
      <c r="Z310" s="105">
        <f t="shared" si="1227"/>
        <v>225889.06000000003</v>
      </c>
      <c r="AA310" s="90">
        <f t="shared" si="1228"/>
        <v>0.17257304555647887</v>
      </c>
      <c r="AB310" s="85">
        <f t="shared" si="1229"/>
        <v>2435.4615633423186</v>
      </c>
      <c r="AC310" s="104">
        <f t="shared" si="1230"/>
        <v>0</v>
      </c>
      <c r="AD310" s="104">
        <f t="shared" si="1231"/>
        <v>0</v>
      </c>
      <c r="AE310" s="104">
        <f t="shared" si="1232"/>
        <v>0</v>
      </c>
      <c r="AF310" s="104">
        <f t="shared" si="1233"/>
        <v>0</v>
      </c>
      <c r="AG310" s="86">
        <f t="shared" si="1234"/>
        <v>0</v>
      </c>
      <c r="AH310" s="90">
        <f t="shared" si="1235"/>
        <v>0</v>
      </c>
      <c r="AI310" s="86">
        <f t="shared" si="1236"/>
        <v>0</v>
      </c>
      <c r="AJ310" s="104">
        <f t="shared" si="1237"/>
        <v>0</v>
      </c>
      <c r="AK310" s="104">
        <f t="shared" si="1238"/>
        <v>0</v>
      </c>
      <c r="AL310" s="86">
        <f t="shared" si="1239"/>
        <v>0</v>
      </c>
      <c r="AM310" s="90">
        <f t="shared" si="1240"/>
        <v>0</v>
      </c>
      <c r="AN310" s="91">
        <f t="shared" si="1241"/>
        <v>0</v>
      </c>
      <c r="AO310" s="104">
        <f t="shared" si="1242"/>
        <v>47383.570000000007</v>
      </c>
      <c r="AP310" s="104">
        <f t="shared" si="1243"/>
        <v>16772.12</v>
      </c>
      <c r="AQ310" s="104">
        <f t="shared" si="1244"/>
        <v>0</v>
      </c>
      <c r="AR310" s="104">
        <f t="shared" si="1245"/>
        <v>0</v>
      </c>
      <c r="AS310" s="104">
        <f t="shared" si="1246"/>
        <v>22338.42</v>
      </c>
      <c r="AT310" s="104">
        <f t="shared" si="1247"/>
        <v>0</v>
      </c>
      <c r="AU310" s="104">
        <f t="shared" si="1248"/>
        <v>0</v>
      </c>
      <c r="AV310" s="104">
        <f t="shared" si="1249"/>
        <v>546</v>
      </c>
      <c r="AW310" s="104">
        <f t="shared" si="1250"/>
        <v>0</v>
      </c>
      <c r="AX310" s="104">
        <f t="shared" si="1251"/>
        <v>0</v>
      </c>
      <c r="AY310" s="104">
        <f t="shared" si="1252"/>
        <v>0</v>
      </c>
      <c r="AZ310" s="104">
        <f t="shared" si="1253"/>
        <v>0</v>
      </c>
      <c r="BA310" s="104">
        <f t="shared" si="1254"/>
        <v>0</v>
      </c>
      <c r="BB310" s="104">
        <f t="shared" si="1255"/>
        <v>0</v>
      </c>
      <c r="BC310" s="104">
        <f t="shared" si="1256"/>
        <v>0</v>
      </c>
      <c r="BD310" s="104">
        <f t="shared" si="1257"/>
        <v>0</v>
      </c>
      <c r="BE310" s="86">
        <f t="shared" si="1258"/>
        <v>87040.11</v>
      </c>
      <c r="BF310" s="90">
        <f t="shared" si="1259"/>
        <v>6.6496256473292367E-2</v>
      </c>
      <c r="BG310" s="85">
        <f t="shared" si="1260"/>
        <v>938.43784366576836</v>
      </c>
      <c r="BH310" s="104">
        <f t="shared" si="1261"/>
        <v>0</v>
      </c>
      <c r="BI310" s="104">
        <f t="shared" si="1262"/>
        <v>0</v>
      </c>
      <c r="BJ310" s="104">
        <f t="shared" si="1263"/>
        <v>1056.9000000000001</v>
      </c>
      <c r="BK310" s="104">
        <f t="shared" si="1264"/>
        <v>0</v>
      </c>
      <c r="BL310" s="104">
        <f t="shared" si="1265"/>
        <v>0</v>
      </c>
      <c r="BM310" s="104">
        <f t="shared" si="1266"/>
        <v>0</v>
      </c>
      <c r="BN310" s="104">
        <f t="shared" si="1267"/>
        <v>38959.310000000005</v>
      </c>
      <c r="BO310" s="87">
        <f t="shared" si="1268"/>
        <v>40016.210000000006</v>
      </c>
      <c r="BP310" s="90">
        <f t="shared" si="1269"/>
        <v>3.0571286769388591E-2</v>
      </c>
      <c r="BQ310" s="85">
        <f t="shared" si="1270"/>
        <v>431.44161725067397</v>
      </c>
      <c r="BR310" s="104">
        <f t="shared" si="1271"/>
        <v>0</v>
      </c>
      <c r="BS310" s="104">
        <f t="shared" si="1272"/>
        <v>0</v>
      </c>
      <c r="BT310" s="104">
        <f t="shared" si="1273"/>
        <v>0</v>
      </c>
      <c r="BU310" s="104">
        <f t="shared" si="1274"/>
        <v>0</v>
      </c>
      <c r="BV310" s="87">
        <f t="shared" si="1275"/>
        <v>0</v>
      </c>
      <c r="BW310" s="90">
        <f t="shared" si="1276"/>
        <v>0</v>
      </c>
      <c r="BX310" s="85">
        <f t="shared" si="1277"/>
        <v>0</v>
      </c>
      <c r="BY310" s="104">
        <v>280146.88</v>
      </c>
      <c r="BZ310" s="90">
        <v>0.21402453170926211</v>
      </c>
      <c r="CA310" s="85">
        <v>3020.4515363881405</v>
      </c>
      <c r="CB310" s="104">
        <v>79572.550000000017</v>
      </c>
      <c r="CC310" s="90">
        <f t="shared" si="1278"/>
        <v>6.0791245473309746E-2</v>
      </c>
      <c r="CD310" s="85">
        <f t="shared" si="1279"/>
        <v>857.92506738544512</v>
      </c>
      <c r="CE310" s="106">
        <f t="shared" si="1280"/>
        <v>143939.44</v>
      </c>
      <c r="CF310" s="107">
        <f t="shared" si="1281"/>
        <v>0.10996578380774197</v>
      </c>
      <c r="CG310" s="108">
        <f t="shared" si="1282"/>
        <v>1551.9077088948791</v>
      </c>
    </row>
    <row r="311" spans="1:85" x14ac:dyDescent="0.2">
      <c r="A311" s="117" t="s">
        <v>581</v>
      </c>
      <c r="B311" s="101" t="s">
        <v>582</v>
      </c>
      <c r="C311" s="102">
        <f t="shared" si="1206"/>
        <v>83.149999999999991</v>
      </c>
      <c r="D311" s="102">
        <f t="shared" si="1207"/>
        <v>1771993.13</v>
      </c>
      <c r="E311" s="103">
        <f t="shared" si="1208"/>
        <v>1069054.98</v>
      </c>
      <c r="F311" s="103">
        <f t="shared" si="1209"/>
        <v>0</v>
      </c>
      <c r="G311" s="103">
        <f t="shared" si="1210"/>
        <v>0</v>
      </c>
      <c r="H311" s="103">
        <f t="shared" si="1283"/>
        <v>1069054.98</v>
      </c>
      <c r="I311" s="90">
        <f t="shared" si="1211"/>
        <v>0.6033065037898877</v>
      </c>
      <c r="J311" s="85">
        <f t="shared" si="1212"/>
        <v>12856.945039085991</v>
      </c>
      <c r="K311" s="103">
        <f t="shared" si="1213"/>
        <v>0</v>
      </c>
      <c r="L311" s="103">
        <f t="shared" si="1214"/>
        <v>0</v>
      </c>
      <c r="M311" s="103">
        <f t="shared" si="1215"/>
        <v>0</v>
      </c>
      <c r="N311" s="103">
        <f t="shared" si="1216"/>
        <v>0</v>
      </c>
      <c r="O311" s="103">
        <f t="shared" si="1217"/>
        <v>0</v>
      </c>
      <c r="P311" s="103">
        <f t="shared" si="1218"/>
        <v>0</v>
      </c>
      <c r="Q311" s="103"/>
      <c r="R311" s="88">
        <f t="shared" si="1219"/>
        <v>0</v>
      </c>
      <c r="S311" s="89">
        <f t="shared" si="1220"/>
        <v>0</v>
      </c>
      <c r="T311" s="104">
        <f t="shared" si="1221"/>
        <v>104178.72999999998</v>
      </c>
      <c r="U311" s="103">
        <f t="shared" si="1222"/>
        <v>0</v>
      </c>
      <c r="V311" s="103">
        <f t="shared" si="1223"/>
        <v>48943.85</v>
      </c>
      <c r="W311" s="103">
        <f t="shared" si="1224"/>
        <v>0</v>
      </c>
      <c r="X311" s="103">
        <f t="shared" si="1225"/>
        <v>0</v>
      </c>
      <c r="Y311" s="103">
        <f t="shared" si="1226"/>
        <v>0</v>
      </c>
      <c r="Z311" s="105">
        <f t="shared" si="1227"/>
        <v>153122.57999999999</v>
      </c>
      <c r="AA311" s="90">
        <f t="shared" si="1228"/>
        <v>8.6412626215994409E-2</v>
      </c>
      <c r="AB311" s="85">
        <f t="shared" si="1229"/>
        <v>1841.5223090799759</v>
      </c>
      <c r="AC311" s="104">
        <f t="shared" si="1230"/>
        <v>0</v>
      </c>
      <c r="AD311" s="104">
        <f t="shared" si="1231"/>
        <v>0</v>
      </c>
      <c r="AE311" s="104">
        <f t="shared" si="1232"/>
        <v>0</v>
      </c>
      <c r="AF311" s="104">
        <f t="shared" si="1233"/>
        <v>0</v>
      </c>
      <c r="AG311" s="86">
        <f t="shared" si="1234"/>
        <v>0</v>
      </c>
      <c r="AH311" s="90">
        <f t="shared" si="1235"/>
        <v>0</v>
      </c>
      <c r="AI311" s="86">
        <f t="shared" si="1236"/>
        <v>0</v>
      </c>
      <c r="AJ311" s="104">
        <f t="shared" si="1237"/>
        <v>0</v>
      </c>
      <c r="AK311" s="104">
        <f t="shared" si="1238"/>
        <v>0</v>
      </c>
      <c r="AL311" s="86">
        <f t="shared" si="1239"/>
        <v>0</v>
      </c>
      <c r="AM311" s="90">
        <f t="shared" si="1240"/>
        <v>0</v>
      </c>
      <c r="AN311" s="91">
        <f t="shared" si="1241"/>
        <v>0</v>
      </c>
      <c r="AO311" s="104">
        <f t="shared" si="1242"/>
        <v>27257.53</v>
      </c>
      <c r="AP311" s="104">
        <f t="shared" si="1243"/>
        <v>26130.710000000003</v>
      </c>
      <c r="AQ311" s="104">
        <f t="shared" si="1244"/>
        <v>0</v>
      </c>
      <c r="AR311" s="104">
        <f t="shared" si="1245"/>
        <v>0</v>
      </c>
      <c r="AS311" s="104">
        <f t="shared" si="1246"/>
        <v>0</v>
      </c>
      <c r="AT311" s="104">
        <f t="shared" si="1247"/>
        <v>0</v>
      </c>
      <c r="AU311" s="104">
        <f t="shared" si="1248"/>
        <v>0</v>
      </c>
      <c r="AV311" s="104">
        <f t="shared" si="1249"/>
        <v>0</v>
      </c>
      <c r="AW311" s="104">
        <f t="shared" si="1250"/>
        <v>0</v>
      </c>
      <c r="AX311" s="104">
        <f t="shared" si="1251"/>
        <v>0</v>
      </c>
      <c r="AY311" s="104">
        <f t="shared" si="1252"/>
        <v>0</v>
      </c>
      <c r="AZ311" s="104">
        <f t="shared" si="1253"/>
        <v>0</v>
      </c>
      <c r="BA311" s="104">
        <f t="shared" si="1254"/>
        <v>0</v>
      </c>
      <c r="BB311" s="104">
        <f t="shared" si="1255"/>
        <v>0</v>
      </c>
      <c r="BC311" s="104">
        <f t="shared" si="1256"/>
        <v>0</v>
      </c>
      <c r="BD311" s="104">
        <f t="shared" si="1257"/>
        <v>0</v>
      </c>
      <c r="BE311" s="86">
        <f t="shared" si="1258"/>
        <v>53388.240000000005</v>
      </c>
      <c r="BF311" s="90">
        <f t="shared" si="1259"/>
        <v>3.0128920420814505E-2</v>
      </c>
      <c r="BG311" s="85">
        <f t="shared" si="1260"/>
        <v>642.07143716175597</v>
      </c>
      <c r="BH311" s="104">
        <f t="shared" si="1261"/>
        <v>0</v>
      </c>
      <c r="BI311" s="104">
        <f t="shared" si="1262"/>
        <v>0</v>
      </c>
      <c r="BJ311" s="104">
        <f t="shared" si="1263"/>
        <v>0</v>
      </c>
      <c r="BK311" s="104">
        <f t="shared" si="1264"/>
        <v>0</v>
      </c>
      <c r="BL311" s="104">
        <f t="shared" si="1265"/>
        <v>0</v>
      </c>
      <c r="BM311" s="104">
        <f t="shared" si="1266"/>
        <v>0</v>
      </c>
      <c r="BN311" s="104">
        <f t="shared" si="1267"/>
        <v>0</v>
      </c>
      <c r="BO311" s="87">
        <f t="shared" si="1268"/>
        <v>0</v>
      </c>
      <c r="BP311" s="90">
        <f t="shared" si="1269"/>
        <v>0</v>
      </c>
      <c r="BQ311" s="85">
        <f t="shared" si="1270"/>
        <v>0</v>
      </c>
      <c r="BR311" s="104">
        <f t="shared" si="1271"/>
        <v>0</v>
      </c>
      <c r="BS311" s="104">
        <f t="shared" si="1272"/>
        <v>0</v>
      </c>
      <c r="BT311" s="104">
        <f t="shared" si="1273"/>
        <v>0</v>
      </c>
      <c r="BU311" s="104">
        <f t="shared" si="1274"/>
        <v>0</v>
      </c>
      <c r="BV311" s="87">
        <f t="shared" si="1275"/>
        <v>0</v>
      </c>
      <c r="BW311" s="90">
        <f t="shared" si="1276"/>
        <v>0</v>
      </c>
      <c r="BX311" s="85">
        <f t="shared" si="1277"/>
        <v>0</v>
      </c>
      <c r="BY311" s="104">
        <v>354615.92000000004</v>
      </c>
      <c r="BZ311" s="90">
        <v>0.20012262688625665</v>
      </c>
      <c r="CA311" s="85">
        <v>4264.773541791943</v>
      </c>
      <c r="CB311" s="104">
        <v>0</v>
      </c>
      <c r="CC311" s="90">
        <f t="shared" si="1278"/>
        <v>0</v>
      </c>
      <c r="CD311" s="85">
        <f t="shared" si="1279"/>
        <v>0</v>
      </c>
      <c r="CE311" s="106">
        <f t="shared" si="1280"/>
        <v>141811.40999999997</v>
      </c>
      <c r="CF311" s="107">
        <f t="shared" si="1281"/>
        <v>8.0029322687046753E-2</v>
      </c>
      <c r="CG311" s="108">
        <f t="shared" si="1282"/>
        <v>1705.4889957907394</v>
      </c>
    </row>
    <row r="312" spans="1:85" x14ac:dyDescent="0.2">
      <c r="A312" s="56" t="s">
        <v>583</v>
      </c>
      <c r="B312" s="101" t="s">
        <v>584</v>
      </c>
      <c r="C312" s="102">
        <f t="shared" si="1206"/>
        <v>76.899999999999991</v>
      </c>
      <c r="D312" s="102">
        <f t="shared" si="1207"/>
        <v>1826340.77</v>
      </c>
      <c r="E312" s="103">
        <f t="shared" si="1208"/>
        <v>1052695.6100000001</v>
      </c>
      <c r="F312" s="103">
        <f t="shared" si="1209"/>
        <v>0</v>
      </c>
      <c r="G312" s="103">
        <f t="shared" si="1210"/>
        <v>0</v>
      </c>
      <c r="H312" s="103">
        <f t="shared" si="1283"/>
        <v>1052695.6100000001</v>
      </c>
      <c r="I312" s="90">
        <f t="shared" si="1211"/>
        <v>0.57639605230955893</v>
      </c>
      <c r="J312" s="85">
        <f t="shared" si="1212"/>
        <v>13689.149674902474</v>
      </c>
      <c r="K312" s="103">
        <f t="shared" si="1213"/>
        <v>0</v>
      </c>
      <c r="L312" s="103">
        <f t="shared" si="1214"/>
        <v>0</v>
      </c>
      <c r="M312" s="103">
        <f t="shared" si="1215"/>
        <v>0</v>
      </c>
      <c r="N312" s="103">
        <f t="shared" si="1216"/>
        <v>0</v>
      </c>
      <c r="O312" s="103">
        <f t="shared" si="1217"/>
        <v>0</v>
      </c>
      <c r="P312" s="103">
        <f t="shared" si="1218"/>
        <v>0</v>
      </c>
      <c r="Q312" s="103"/>
      <c r="R312" s="88">
        <f t="shared" si="1219"/>
        <v>0</v>
      </c>
      <c r="S312" s="89">
        <f t="shared" si="1220"/>
        <v>0</v>
      </c>
      <c r="T312" s="104">
        <f t="shared" si="1221"/>
        <v>73911.899999999994</v>
      </c>
      <c r="U312" s="103">
        <f t="shared" si="1222"/>
        <v>0</v>
      </c>
      <c r="V312" s="103">
        <f t="shared" si="1223"/>
        <v>0</v>
      </c>
      <c r="W312" s="103">
        <f t="shared" si="1224"/>
        <v>0</v>
      </c>
      <c r="X312" s="103">
        <f t="shared" si="1225"/>
        <v>0</v>
      </c>
      <c r="Y312" s="103">
        <f t="shared" si="1226"/>
        <v>0</v>
      </c>
      <c r="Z312" s="105">
        <f t="shared" si="1227"/>
        <v>73911.899999999994</v>
      </c>
      <c r="AA312" s="90">
        <f t="shared" si="1228"/>
        <v>4.0469939243594717E-2</v>
      </c>
      <c r="AB312" s="85">
        <f t="shared" si="1229"/>
        <v>961.14304291287385</v>
      </c>
      <c r="AC312" s="104">
        <f t="shared" si="1230"/>
        <v>0</v>
      </c>
      <c r="AD312" s="104">
        <f t="shared" si="1231"/>
        <v>0</v>
      </c>
      <c r="AE312" s="104">
        <f t="shared" si="1232"/>
        <v>0</v>
      </c>
      <c r="AF312" s="104">
        <f t="shared" si="1233"/>
        <v>0</v>
      </c>
      <c r="AG312" s="86">
        <f t="shared" si="1234"/>
        <v>0</v>
      </c>
      <c r="AH312" s="90">
        <f t="shared" si="1235"/>
        <v>0</v>
      </c>
      <c r="AI312" s="86">
        <f t="shared" si="1236"/>
        <v>0</v>
      </c>
      <c r="AJ312" s="104">
        <f t="shared" si="1237"/>
        <v>0</v>
      </c>
      <c r="AK312" s="104">
        <f t="shared" si="1238"/>
        <v>0</v>
      </c>
      <c r="AL312" s="86">
        <f t="shared" si="1239"/>
        <v>0</v>
      </c>
      <c r="AM312" s="90">
        <f t="shared" si="1240"/>
        <v>0</v>
      </c>
      <c r="AN312" s="91">
        <f t="shared" si="1241"/>
        <v>0</v>
      </c>
      <c r="AO312" s="104">
        <f t="shared" si="1242"/>
        <v>48627.79</v>
      </c>
      <c r="AP312" s="104">
        <f t="shared" si="1243"/>
        <v>4219.3599999999997</v>
      </c>
      <c r="AQ312" s="104">
        <f t="shared" si="1244"/>
        <v>0</v>
      </c>
      <c r="AR312" s="104">
        <f t="shared" si="1245"/>
        <v>0</v>
      </c>
      <c r="AS312" s="104">
        <f t="shared" si="1246"/>
        <v>51173.02</v>
      </c>
      <c r="AT312" s="104">
        <f t="shared" si="1247"/>
        <v>0</v>
      </c>
      <c r="AU312" s="104">
        <f t="shared" si="1248"/>
        <v>0</v>
      </c>
      <c r="AV312" s="104">
        <f t="shared" si="1249"/>
        <v>1200</v>
      </c>
      <c r="AW312" s="104">
        <f t="shared" si="1250"/>
        <v>0</v>
      </c>
      <c r="AX312" s="104">
        <f t="shared" si="1251"/>
        <v>0</v>
      </c>
      <c r="AY312" s="104">
        <f t="shared" si="1252"/>
        <v>0</v>
      </c>
      <c r="AZ312" s="104">
        <f t="shared" si="1253"/>
        <v>0</v>
      </c>
      <c r="BA312" s="104">
        <f t="shared" si="1254"/>
        <v>0</v>
      </c>
      <c r="BB312" s="104">
        <f t="shared" si="1255"/>
        <v>1245</v>
      </c>
      <c r="BC312" s="104">
        <f t="shared" si="1256"/>
        <v>0</v>
      </c>
      <c r="BD312" s="104">
        <f t="shared" si="1257"/>
        <v>16251.100000000002</v>
      </c>
      <c r="BE312" s="86">
        <f t="shared" si="1258"/>
        <v>122716.27</v>
      </c>
      <c r="BF312" s="90">
        <f t="shared" si="1259"/>
        <v>6.719242762127027E-2</v>
      </c>
      <c r="BG312" s="85">
        <f t="shared" si="1260"/>
        <v>1595.7902470741224</v>
      </c>
      <c r="BH312" s="104">
        <f t="shared" si="1261"/>
        <v>3200</v>
      </c>
      <c r="BI312" s="104">
        <f t="shared" si="1262"/>
        <v>151.5</v>
      </c>
      <c r="BJ312" s="104">
        <f t="shared" si="1263"/>
        <v>490.43</v>
      </c>
      <c r="BK312" s="104">
        <f t="shared" si="1264"/>
        <v>0</v>
      </c>
      <c r="BL312" s="104">
        <f t="shared" si="1265"/>
        <v>0</v>
      </c>
      <c r="BM312" s="104">
        <f t="shared" si="1266"/>
        <v>0</v>
      </c>
      <c r="BN312" s="104">
        <f t="shared" si="1267"/>
        <v>2771.1699999999996</v>
      </c>
      <c r="BO312" s="87">
        <f t="shared" si="1268"/>
        <v>6613.0999999999995</v>
      </c>
      <c r="BP312" s="90">
        <f t="shared" si="1269"/>
        <v>3.620956235894575E-3</v>
      </c>
      <c r="BQ312" s="85">
        <f t="shared" si="1270"/>
        <v>85.996098829648901</v>
      </c>
      <c r="BR312" s="104">
        <f t="shared" si="1271"/>
        <v>0</v>
      </c>
      <c r="BS312" s="104">
        <f t="shared" si="1272"/>
        <v>0</v>
      </c>
      <c r="BT312" s="104">
        <f t="shared" si="1273"/>
        <v>0</v>
      </c>
      <c r="BU312" s="104">
        <f t="shared" si="1274"/>
        <v>0</v>
      </c>
      <c r="BV312" s="87">
        <f t="shared" si="1275"/>
        <v>0</v>
      </c>
      <c r="BW312" s="90">
        <f t="shared" si="1276"/>
        <v>0</v>
      </c>
      <c r="BX312" s="85">
        <f t="shared" si="1277"/>
        <v>0</v>
      </c>
      <c r="BY312" s="104">
        <v>429952.91</v>
      </c>
      <c r="BZ312" s="90">
        <v>0.23541768166298996</v>
      </c>
      <c r="CA312" s="85">
        <v>5591.0651495448637</v>
      </c>
      <c r="CB312" s="104">
        <v>97089.600000000006</v>
      </c>
      <c r="CC312" s="90">
        <f t="shared" si="1278"/>
        <v>5.3160725311958076E-2</v>
      </c>
      <c r="CD312" s="85">
        <f t="shared" si="1279"/>
        <v>1262.543563068921</v>
      </c>
      <c r="CE312" s="106">
        <f t="shared" si="1280"/>
        <v>43361.38</v>
      </c>
      <c r="CF312" s="107">
        <f t="shared" si="1281"/>
        <v>2.3742217614733527E-2</v>
      </c>
      <c r="CG312" s="108">
        <f t="shared" si="1282"/>
        <v>563.86710013003903</v>
      </c>
    </row>
    <row r="313" spans="1:85" x14ac:dyDescent="0.2">
      <c r="A313" s="56" t="s">
        <v>585</v>
      </c>
      <c r="B313" s="101" t="s">
        <v>586</v>
      </c>
      <c r="C313" s="102">
        <f t="shared" si="1206"/>
        <v>73.56</v>
      </c>
      <c r="D313" s="102">
        <f t="shared" si="1207"/>
        <v>1073190.3400000001</v>
      </c>
      <c r="E313" s="103">
        <f t="shared" si="1208"/>
        <v>604538.31000000017</v>
      </c>
      <c r="F313" s="103">
        <f t="shared" si="1209"/>
        <v>0</v>
      </c>
      <c r="G313" s="103">
        <f t="shared" si="1210"/>
        <v>0</v>
      </c>
      <c r="H313" s="103">
        <f t="shared" si="1283"/>
        <v>604538.31000000017</v>
      </c>
      <c r="I313" s="90">
        <f t="shared" si="1211"/>
        <v>0.56330949643098738</v>
      </c>
      <c r="J313" s="85">
        <f t="shared" si="1212"/>
        <v>8218.3022022838522</v>
      </c>
      <c r="K313" s="103">
        <f t="shared" si="1213"/>
        <v>0</v>
      </c>
      <c r="L313" s="103">
        <f t="shared" si="1214"/>
        <v>0</v>
      </c>
      <c r="M313" s="103">
        <f t="shared" si="1215"/>
        <v>0</v>
      </c>
      <c r="N313" s="103">
        <f t="shared" si="1216"/>
        <v>0</v>
      </c>
      <c r="O313" s="103">
        <f t="shared" si="1217"/>
        <v>0</v>
      </c>
      <c r="P313" s="103">
        <f t="shared" si="1218"/>
        <v>0</v>
      </c>
      <c r="Q313" s="103"/>
      <c r="R313" s="88">
        <f t="shared" si="1219"/>
        <v>0</v>
      </c>
      <c r="S313" s="89">
        <f t="shared" si="1220"/>
        <v>0</v>
      </c>
      <c r="T313" s="104">
        <f t="shared" si="1221"/>
        <v>62992.89</v>
      </c>
      <c r="U313" s="103">
        <f t="shared" si="1222"/>
        <v>0</v>
      </c>
      <c r="V313" s="103">
        <f t="shared" si="1223"/>
        <v>0</v>
      </c>
      <c r="W313" s="103">
        <f t="shared" si="1224"/>
        <v>0</v>
      </c>
      <c r="X313" s="103">
        <f t="shared" si="1225"/>
        <v>0</v>
      </c>
      <c r="Y313" s="103">
        <f t="shared" si="1226"/>
        <v>0</v>
      </c>
      <c r="Z313" s="105">
        <f t="shared" si="1227"/>
        <v>62992.89</v>
      </c>
      <c r="AA313" s="90">
        <f t="shared" si="1228"/>
        <v>5.8696847755823067E-2</v>
      </c>
      <c r="AB313" s="85">
        <f t="shared" si="1229"/>
        <v>856.34706362153338</v>
      </c>
      <c r="AC313" s="104">
        <f t="shared" si="1230"/>
        <v>0</v>
      </c>
      <c r="AD313" s="104">
        <f t="shared" si="1231"/>
        <v>0</v>
      </c>
      <c r="AE313" s="104">
        <f t="shared" si="1232"/>
        <v>0</v>
      </c>
      <c r="AF313" s="104">
        <f t="shared" si="1233"/>
        <v>0</v>
      </c>
      <c r="AG313" s="86">
        <f t="shared" si="1234"/>
        <v>0</v>
      </c>
      <c r="AH313" s="90">
        <f t="shared" si="1235"/>
        <v>0</v>
      </c>
      <c r="AI313" s="86">
        <f t="shared" si="1236"/>
        <v>0</v>
      </c>
      <c r="AJ313" s="104">
        <f t="shared" si="1237"/>
        <v>0</v>
      </c>
      <c r="AK313" s="104">
        <f t="shared" si="1238"/>
        <v>0</v>
      </c>
      <c r="AL313" s="86">
        <f t="shared" si="1239"/>
        <v>0</v>
      </c>
      <c r="AM313" s="90">
        <f t="shared" si="1240"/>
        <v>0</v>
      </c>
      <c r="AN313" s="91">
        <f t="shared" si="1241"/>
        <v>0</v>
      </c>
      <c r="AO313" s="104">
        <f t="shared" si="1242"/>
        <v>12820.03</v>
      </c>
      <c r="AP313" s="104">
        <f t="shared" si="1243"/>
        <v>19253.57</v>
      </c>
      <c r="AQ313" s="104">
        <f t="shared" si="1244"/>
        <v>0</v>
      </c>
      <c r="AR313" s="104">
        <f t="shared" si="1245"/>
        <v>0</v>
      </c>
      <c r="AS313" s="104">
        <f t="shared" si="1246"/>
        <v>21944.6</v>
      </c>
      <c r="AT313" s="104">
        <f t="shared" si="1247"/>
        <v>0</v>
      </c>
      <c r="AU313" s="104">
        <f t="shared" si="1248"/>
        <v>0</v>
      </c>
      <c r="AV313" s="104">
        <f t="shared" si="1249"/>
        <v>0</v>
      </c>
      <c r="AW313" s="104">
        <f t="shared" si="1250"/>
        <v>0</v>
      </c>
      <c r="AX313" s="104">
        <f t="shared" si="1251"/>
        <v>0</v>
      </c>
      <c r="AY313" s="104">
        <f t="shared" si="1252"/>
        <v>0</v>
      </c>
      <c r="AZ313" s="104">
        <f t="shared" si="1253"/>
        <v>0</v>
      </c>
      <c r="BA313" s="104">
        <f t="shared" si="1254"/>
        <v>0</v>
      </c>
      <c r="BB313" s="104">
        <f t="shared" si="1255"/>
        <v>0</v>
      </c>
      <c r="BC313" s="104">
        <f t="shared" si="1256"/>
        <v>0</v>
      </c>
      <c r="BD313" s="104">
        <f t="shared" si="1257"/>
        <v>0</v>
      </c>
      <c r="BE313" s="86">
        <f t="shared" si="1258"/>
        <v>54018.2</v>
      </c>
      <c r="BF313" s="90">
        <f t="shared" si="1259"/>
        <v>5.0334221234231376E-2</v>
      </c>
      <c r="BG313" s="85">
        <f t="shared" si="1260"/>
        <v>734.34203371397496</v>
      </c>
      <c r="BH313" s="104">
        <f t="shared" si="1261"/>
        <v>0</v>
      </c>
      <c r="BI313" s="104">
        <f t="shared" si="1262"/>
        <v>0</v>
      </c>
      <c r="BJ313" s="104">
        <f t="shared" si="1263"/>
        <v>617.04</v>
      </c>
      <c r="BK313" s="104">
        <f t="shared" si="1264"/>
        <v>0</v>
      </c>
      <c r="BL313" s="104">
        <f t="shared" si="1265"/>
        <v>0</v>
      </c>
      <c r="BM313" s="104">
        <f t="shared" si="1266"/>
        <v>0</v>
      </c>
      <c r="BN313" s="104">
        <f t="shared" si="1267"/>
        <v>0</v>
      </c>
      <c r="BO313" s="87">
        <f t="shared" si="1268"/>
        <v>617.04</v>
      </c>
      <c r="BP313" s="90">
        <f t="shared" si="1269"/>
        <v>5.7495858563169687E-4</v>
      </c>
      <c r="BQ313" s="85">
        <f t="shared" si="1270"/>
        <v>8.3882544861337678</v>
      </c>
      <c r="BR313" s="104">
        <f t="shared" si="1271"/>
        <v>0</v>
      </c>
      <c r="BS313" s="104">
        <f t="shared" si="1272"/>
        <v>0</v>
      </c>
      <c r="BT313" s="104">
        <f t="shared" si="1273"/>
        <v>0</v>
      </c>
      <c r="BU313" s="104">
        <f t="shared" si="1274"/>
        <v>0</v>
      </c>
      <c r="BV313" s="87">
        <f t="shared" si="1275"/>
        <v>0</v>
      </c>
      <c r="BW313" s="90">
        <f t="shared" si="1276"/>
        <v>0</v>
      </c>
      <c r="BX313" s="85">
        <f t="shared" si="1277"/>
        <v>0</v>
      </c>
      <c r="BY313" s="104">
        <v>217584.37000000002</v>
      </c>
      <c r="BZ313" s="90">
        <v>0.20274536761111733</v>
      </c>
      <c r="CA313" s="85">
        <v>2957.916938553562</v>
      </c>
      <c r="CB313" s="104">
        <v>69284.610000000015</v>
      </c>
      <c r="CC313" s="90">
        <f t="shared" si="1278"/>
        <v>6.4559479728451538E-2</v>
      </c>
      <c r="CD313" s="85">
        <f t="shared" si="1279"/>
        <v>941.87887438825464</v>
      </c>
      <c r="CE313" s="106">
        <f t="shared" si="1280"/>
        <v>64154.92</v>
      </c>
      <c r="CF313" s="107">
        <f t="shared" si="1281"/>
        <v>5.9779628653757723E-2</v>
      </c>
      <c r="CG313" s="108">
        <f t="shared" si="1282"/>
        <v>872.1441000543773</v>
      </c>
    </row>
    <row r="314" spans="1:85" x14ac:dyDescent="0.2">
      <c r="A314" s="56" t="s">
        <v>587</v>
      </c>
      <c r="B314" s="101" t="s">
        <v>588</v>
      </c>
      <c r="C314" s="102">
        <f t="shared" si="1206"/>
        <v>69.010000000000019</v>
      </c>
      <c r="D314" s="102">
        <f t="shared" si="1207"/>
        <v>2099007.16</v>
      </c>
      <c r="E314" s="103">
        <f t="shared" si="1208"/>
        <v>1082313.6299999999</v>
      </c>
      <c r="F314" s="103">
        <f t="shared" si="1209"/>
        <v>0</v>
      </c>
      <c r="G314" s="103">
        <f t="shared" si="1210"/>
        <v>0</v>
      </c>
      <c r="H314" s="103">
        <f t="shared" si="1283"/>
        <v>1082313.6299999999</v>
      </c>
      <c r="I314" s="90">
        <f t="shared" si="1211"/>
        <v>0.51563122347805612</v>
      </c>
      <c r="J314" s="85">
        <f t="shared" si="1212"/>
        <v>15683.431821475142</v>
      </c>
      <c r="K314" s="103">
        <f t="shared" si="1213"/>
        <v>0</v>
      </c>
      <c r="L314" s="103">
        <f t="shared" si="1214"/>
        <v>0</v>
      </c>
      <c r="M314" s="103">
        <f t="shared" si="1215"/>
        <v>0</v>
      </c>
      <c r="N314" s="103">
        <f t="shared" si="1216"/>
        <v>0</v>
      </c>
      <c r="O314" s="103">
        <f t="shared" si="1217"/>
        <v>0</v>
      </c>
      <c r="P314" s="103">
        <f t="shared" si="1218"/>
        <v>0</v>
      </c>
      <c r="Q314" s="103"/>
      <c r="R314" s="88">
        <f t="shared" si="1219"/>
        <v>0</v>
      </c>
      <c r="S314" s="89">
        <f t="shared" si="1220"/>
        <v>0</v>
      </c>
      <c r="T314" s="104">
        <f t="shared" si="1221"/>
        <v>52611.55</v>
      </c>
      <c r="U314" s="103">
        <f t="shared" si="1222"/>
        <v>2388.1</v>
      </c>
      <c r="V314" s="103">
        <f t="shared" si="1223"/>
        <v>0</v>
      </c>
      <c r="W314" s="103">
        <f t="shared" si="1224"/>
        <v>0</v>
      </c>
      <c r="X314" s="103">
        <f t="shared" si="1225"/>
        <v>0</v>
      </c>
      <c r="Y314" s="103">
        <f t="shared" si="1226"/>
        <v>0</v>
      </c>
      <c r="Z314" s="105">
        <f t="shared" si="1227"/>
        <v>54999.65</v>
      </c>
      <c r="AA314" s="90">
        <f t="shared" si="1228"/>
        <v>2.6202697660164247E-2</v>
      </c>
      <c r="AB314" s="85">
        <f t="shared" si="1229"/>
        <v>796.98087233734225</v>
      </c>
      <c r="AC314" s="104">
        <f t="shared" si="1230"/>
        <v>0</v>
      </c>
      <c r="AD314" s="104">
        <f t="shared" si="1231"/>
        <v>0</v>
      </c>
      <c r="AE314" s="104">
        <f t="shared" si="1232"/>
        <v>0</v>
      </c>
      <c r="AF314" s="104">
        <f t="shared" si="1233"/>
        <v>0</v>
      </c>
      <c r="AG314" s="86">
        <f t="shared" si="1234"/>
        <v>0</v>
      </c>
      <c r="AH314" s="90">
        <f t="shared" si="1235"/>
        <v>0</v>
      </c>
      <c r="AI314" s="86">
        <f t="shared" si="1236"/>
        <v>0</v>
      </c>
      <c r="AJ314" s="104">
        <f t="shared" si="1237"/>
        <v>0</v>
      </c>
      <c r="AK314" s="104">
        <f t="shared" si="1238"/>
        <v>0</v>
      </c>
      <c r="AL314" s="86">
        <f t="shared" si="1239"/>
        <v>0</v>
      </c>
      <c r="AM314" s="90">
        <f t="shared" si="1240"/>
        <v>0</v>
      </c>
      <c r="AN314" s="91">
        <f t="shared" si="1241"/>
        <v>0</v>
      </c>
      <c r="AO314" s="104">
        <f t="shared" si="1242"/>
        <v>45321.64</v>
      </c>
      <c r="AP314" s="104">
        <f t="shared" si="1243"/>
        <v>18740</v>
      </c>
      <c r="AQ314" s="104">
        <f t="shared" si="1244"/>
        <v>0</v>
      </c>
      <c r="AR314" s="104">
        <f t="shared" si="1245"/>
        <v>0</v>
      </c>
      <c r="AS314" s="104">
        <f t="shared" si="1246"/>
        <v>34649.699999999997</v>
      </c>
      <c r="AT314" s="104">
        <f t="shared" si="1247"/>
        <v>0</v>
      </c>
      <c r="AU314" s="104">
        <f t="shared" si="1248"/>
        <v>0</v>
      </c>
      <c r="AV314" s="104">
        <f t="shared" si="1249"/>
        <v>12448.2</v>
      </c>
      <c r="AW314" s="104">
        <f t="shared" si="1250"/>
        <v>0</v>
      </c>
      <c r="AX314" s="104">
        <f t="shared" si="1251"/>
        <v>0</v>
      </c>
      <c r="AY314" s="104">
        <f t="shared" si="1252"/>
        <v>0</v>
      </c>
      <c r="AZ314" s="104">
        <f t="shared" si="1253"/>
        <v>0</v>
      </c>
      <c r="BA314" s="104">
        <f t="shared" si="1254"/>
        <v>0</v>
      </c>
      <c r="BB314" s="104">
        <f t="shared" si="1255"/>
        <v>0</v>
      </c>
      <c r="BC314" s="104">
        <f t="shared" si="1256"/>
        <v>0</v>
      </c>
      <c r="BD314" s="104">
        <f t="shared" si="1257"/>
        <v>0</v>
      </c>
      <c r="BE314" s="86">
        <f t="shared" si="1258"/>
        <v>111159.54</v>
      </c>
      <c r="BF314" s="90">
        <f t="shared" si="1259"/>
        <v>5.2958151891201739E-2</v>
      </c>
      <c r="BG314" s="85">
        <f t="shared" si="1260"/>
        <v>1610.7743805245611</v>
      </c>
      <c r="BH314" s="104">
        <f t="shared" si="1261"/>
        <v>1619.38</v>
      </c>
      <c r="BI314" s="104">
        <f t="shared" si="1262"/>
        <v>0</v>
      </c>
      <c r="BJ314" s="104">
        <f t="shared" si="1263"/>
        <v>730.3</v>
      </c>
      <c r="BK314" s="104">
        <f t="shared" si="1264"/>
        <v>0</v>
      </c>
      <c r="BL314" s="104">
        <f t="shared" si="1265"/>
        <v>0</v>
      </c>
      <c r="BM314" s="104">
        <f t="shared" si="1266"/>
        <v>0</v>
      </c>
      <c r="BN314" s="104">
        <f t="shared" si="1267"/>
        <v>57018.220000000008</v>
      </c>
      <c r="BO314" s="87">
        <f t="shared" si="1268"/>
        <v>59367.900000000009</v>
      </c>
      <c r="BP314" s="90">
        <f t="shared" si="1269"/>
        <v>2.8283800613619632E-2</v>
      </c>
      <c r="BQ314" s="85">
        <f t="shared" si="1270"/>
        <v>860.27966961309949</v>
      </c>
      <c r="BR314" s="104">
        <f t="shared" si="1271"/>
        <v>0</v>
      </c>
      <c r="BS314" s="104">
        <f t="shared" si="1272"/>
        <v>0</v>
      </c>
      <c r="BT314" s="104">
        <f t="shared" si="1273"/>
        <v>0</v>
      </c>
      <c r="BU314" s="104">
        <f t="shared" si="1274"/>
        <v>10850.79</v>
      </c>
      <c r="BV314" s="87">
        <f t="shared" si="1275"/>
        <v>10850.79</v>
      </c>
      <c r="BW314" s="90">
        <f t="shared" si="1276"/>
        <v>5.1694868920790149E-3</v>
      </c>
      <c r="BX314" s="85">
        <f t="shared" si="1277"/>
        <v>157.23503840023182</v>
      </c>
      <c r="BY314" s="104">
        <v>585934.10000000033</v>
      </c>
      <c r="BZ314" s="90">
        <v>0.27914821405373402</v>
      </c>
      <c r="CA314" s="85">
        <v>8490.5680336183177</v>
      </c>
      <c r="CB314" s="104">
        <v>94264.329999999987</v>
      </c>
      <c r="CC314" s="90">
        <f t="shared" si="1278"/>
        <v>4.4909008314197453E-2</v>
      </c>
      <c r="CD314" s="85">
        <f t="shared" si="1279"/>
        <v>1365.9517461237497</v>
      </c>
      <c r="CE314" s="106">
        <f t="shared" si="1280"/>
        <v>100117.22</v>
      </c>
      <c r="CF314" s="107">
        <f t="shared" si="1281"/>
        <v>4.7697417096947872E-2</v>
      </c>
      <c r="CG314" s="108">
        <f t="shared" si="1282"/>
        <v>1450.7639472540209</v>
      </c>
    </row>
    <row r="315" spans="1:85" x14ac:dyDescent="0.2">
      <c r="A315" s="129" t="s">
        <v>589</v>
      </c>
      <c r="B315" s="101" t="s">
        <v>590</v>
      </c>
      <c r="C315" s="102">
        <f t="shared" si="1206"/>
        <v>72.719999999999985</v>
      </c>
      <c r="D315" s="102">
        <f t="shared" si="1207"/>
        <v>2128477.0099999998</v>
      </c>
      <c r="E315" s="103">
        <f t="shared" si="1208"/>
        <v>1121044.3999999999</v>
      </c>
      <c r="F315" s="103">
        <f t="shared" si="1209"/>
        <v>0</v>
      </c>
      <c r="G315" s="103">
        <f t="shared" si="1210"/>
        <v>0</v>
      </c>
      <c r="H315" s="103">
        <f t="shared" si="1283"/>
        <v>1121044.3999999999</v>
      </c>
      <c r="I315" s="90">
        <f t="shared" si="1211"/>
        <v>0.52668851706319342</v>
      </c>
      <c r="J315" s="85">
        <f t="shared" si="1212"/>
        <v>15415.902090209023</v>
      </c>
      <c r="K315" s="103">
        <f t="shared" si="1213"/>
        <v>0</v>
      </c>
      <c r="L315" s="103">
        <f t="shared" si="1214"/>
        <v>0</v>
      </c>
      <c r="M315" s="103">
        <f t="shared" si="1215"/>
        <v>0</v>
      </c>
      <c r="N315" s="103">
        <f t="shared" si="1216"/>
        <v>0</v>
      </c>
      <c r="O315" s="103">
        <f t="shared" si="1217"/>
        <v>0</v>
      </c>
      <c r="P315" s="103">
        <f t="shared" si="1218"/>
        <v>0</v>
      </c>
      <c r="Q315" s="103"/>
      <c r="R315" s="88">
        <f t="shared" si="1219"/>
        <v>0</v>
      </c>
      <c r="S315" s="89">
        <f t="shared" si="1220"/>
        <v>0</v>
      </c>
      <c r="T315" s="104">
        <f t="shared" si="1221"/>
        <v>99589.119999999995</v>
      </c>
      <c r="U315" s="103">
        <f t="shared" si="1222"/>
        <v>7620</v>
      </c>
      <c r="V315" s="103">
        <f t="shared" si="1223"/>
        <v>14709.5</v>
      </c>
      <c r="W315" s="103">
        <f t="shared" si="1224"/>
        <v>0</v>
      </c>
      <c r="X315" s="103">
        <f t="shared" si="1225"/>
        <v>0</v>
      </c>
      <c r="Y315" s="103">
        <f t="shared" si="1226"/>
        <v>0</v>
      </c>
      <c r="Z315" s="105">
        <f t="shared" si="1227"/>
        <v>121918.62</v>
      </c>
      <c r="AA315" s="90">
        <f t="shared" si="1228"/>
        <v>5.7279744825620649E-2</v>
      </c>
      <c r="AB315" s="85">
        <f t="shared" si="1229"/>
        <v>1676.5486798679872</v>
      </c>
      <c r="AC315" s="104">
        <f t="shared" si="1230"/>
        <v>38586.870000000003</v>
      </c>
      <c r="AD315" s="104">
        <f t="shared" si="1231"/>
        <v>0</v>
      </c>
      <c r="AE315" s="104">
        <f t="shared" si="1232"/>
        <v>0</v>
      </c>
      <c r="AF315" s="104">
        <f t="shared" si="1233"/>
        <v>0</v>
      </c>
      <c r="AG315" s="86">
        <f t="shared" si="1234"/>
        <v>38586.870000000003</v>
      </c>
      <c r="AH315" s="90">
        <f t="shared" si="1235"/>
        <v>1.8128863886577758E-2</v>
      </c>
      <c r="AI315" s="86">
        <f t="shared" si="1236"/>
        <v>530.62252475247544</v>
      </c>
      <c r="AJ315" s="104">
        <f t="shared" si="1237"/>
        <v>0</v>
      </c>
      <c r="AK315" s="104">
        <f t="shared" si="1238"/>
        <v>0</v>
      </c>
      <c r="AL315" s="86">
        <f t="shared" si="1239"/>
        <v>0</v>
      </c>
      <c r="AM315" s="90">
        <f t="shared" si="1240"/>
        <v>0</v>
      </c>
      <c r="AN315" s="91">
        <f t="shared" si="1241"/>
        <v>0</v>
      </c>
      <c r="AO315" s="104">
        <f t="shared" si="1242"/>
        <v>36900.69</v>
      </c>
      <c r="AP315" s="104">
        <f t="shared" si="1243"/>
        <v>20721.919999999998</v>
      </c>
      <c r="AQ315" s="104">
        <f t="shared" si="1244"/>
        <v>0</v>
      </c>
      <c r="AR315" s="104">
        <f t="shared" si="1245"/>
        <v>0</v>
      </c>
      <c r="AS315" s="104">
        <f t="shared" si="1246"/>
        <v>19646.169999999998</v>
      </c>
      <c r="AT315" s="104">
        <f t="shared" si="1247"/>
        <v>0</v>
      </c>
      <c r="AU315" s="104">
        <f t="shared" si="1248"/>
        <v>0</v>
      </c>
      <c r="AV315" s="104">
        <f t="shared" si="1249"/>
        <v>1749.44</v>
      </c>
      <c r="AW315" s="104">
        <f t="shared" si="1250"/>
        <v>0</v>
      </c>
      <c r="AX315" s="104">
        <f t="shared" si="1251"/>
        <v>0</v>
      </c>
      <c r="AY315" s="104">
        <f t="shared" si="1252"/>
        <v>0</v>
      </c>
      <c r="AZ315" s="104">
        <f t="shared" si="1253"/>
        <v>0</v>
      </c>
      <c r="BA315" s="104">
        <f t="shared" si="1254"/>
        <v>0</v>
      </c>
      <c r="BB315" s="104">
        <f t="shared" si="1255"/>
        <v>0</v>
      </c>
      <c r="BC315" s="104">
        <f t="shared" si="1256"/>
        <v>0</v>
      </c>
      <c r="BD315" s="104">
        <f t="shared" si="1257"/>
        <v>0</v>
      </c>
      <c r="BE315" s="86">
        <f t="shared" si="1258"/>
        <v>79018.22</v>
      </c>
      <c r="BF315" s="90">
        <f t="shared" si="1259"/>
        <v>3.7124300440529542E-2</v>
      </c>
      <c r="BG315" s="85">
        <f t="shared" si="1260"/>
        <v>1086.6091859185922</v>
      </c>
      <c r="BH315" s="104">
        <f t="shared" si="1261"/>
        <v>1860.02</v>
      </c>
      <c r="BI315" s="104">
        <f t="shared" si="1262"/>
        <v>0</v>
      </c>
      <c r="BJ315" s="104">
        <f t="shared" si="1263"/>
        <v>1100</v>
      </c>
      <c r="BK315" s="104">
        <f t="shared" si="1264"/>
        <v>0</v>
      </c>
      <c r="BL315" s="104">
        <f t="shared" si="1265"/>
        <v>0</v>
      </c>
      <c r="BM315" s="104">
        <f t="shared" si="1266"/>
        <v>0</v>
      </c>
      <c r="BN315" s="104">
        <f t="shared" si="1267"/>
        <v>441.42</v>
      </c>
      <c r="BO315" s="87">
        <f t="shared" si="1268"/>
        <v>3401.44</v>
      </c>
      <c r="BP315" s="90">
        <f t="shared" si="1269"/>
        <v>1.5980628327293986E-3</v>
      </c>
      <c r="BQ315" s="85">
        <f t="shared" si="1270"/>
        <v>46.774477447744786</v>
      </c>
      <c r="BR315" s="104">
        <f t="shared" si="1271"/>
        <v>0</v>
      </c>
      <c r="BS315" s="104">
        <f t="shared" si="1272"/>
        <v>0</v>
      </c>
      <c r="BT315" s="104">
        <f t="shared" si="1273"/>
        <v>0</v>
      </c>
      <c r="BU315" s="104">
        <f t="shared" si="1274"/>
        <v>0</v>
      </c>
      <c r="BV315" s="87">
        <f t="shared" si="1275"/>
        <v>0</v>
      </c>
      <c r="BW315" s="90">
        <f t="shared" si="1276"/>
        <v>0</v>
      </c>
      <c r="BX315" s="85">
        <f t="shared" si="1277"/>
        <v>0</v>
      </c>
      <c r="BY315" s="104">
        <v>529932.36</v>
      </c>
      <c r="BZ315" s="90">
        <v>0.2489725552638222</v>
      </c>
      <c r="CA315" s="85">
        <v>7287.2986798679885</v>
      </c>
      <c r="CB315" s="104">
        <v>86971.919999999984</v>
      </c>
      <c r="CC315" s="90">
        <f t="shared" si="1278"/>
        <v>4.0861103780491383E-2</v>
      </c>
      <c r="CD315" s="85">
        <f t="shared" si="1279"/>
        <v>1195.9834983498349</v>
      </c>
      <c r="CE315" s="106">
        <f t="shared" si="1280"/>
        <v>147603.18000000002</v>
      </c>
      <c r="CF315" s="107">
        <f t="shared" si="1281"/>
        <v>6.9346851907035656E-2</v>
      </c>
      <c r="CG315" s="108">
        <f t="shared" si="1282"/>
        <v>2029.7466996699677</v>
      </c>
    </row>
    <row r="316" spans="1:85" x14ac:dyDescent="0.2">
      <c r="A316" s="122" t="s">
        <v>591</v>
      </c>
      <c r="B316" s="130" t="s">
        <v>592</v>
      </c>
      <c r="C316" s="102">
        <f t="shared" si="1206"/>
        <v>78.52000000000001</v>
      </c>
      <c r="D316" s="102">
        <f t="shared" si="1207"/>
        <v>1696147</v>
      </c>
      <c r="E316" s="103">
        <f t="shared" si="1208"/>
        <v>1199073.5100000002</v>
      </c>
      <c r="F316" s="103">
        <f t="shared" si="1209"/>
        <v>0</v>
      </c>
      <c r="G316" s="103">
        <f t="shared" si="1210"/>
        <v>0</v>
      </c>
      <c r="H316" s="103">
        <f t="shared" si="1283"/>
        <v>1199073.5100000002</v>
      </c>
      <c r="I316" s="90">
        <f t="shared" si="1211"/>
        <v>0.70693961667237581</v>
      </c>
      <c r="J316" s="85">
        <f t="shared" si="1212"/>
        <v>15270.931100356598</v>
      </c>
      <c r="K316" s="103">
        <f t="shared" si="1213"/>
        <v>0</v>
      </c>
      <c r="L316" s="103">
        <f t="shared" si="1214"/>
        <v>0</v>
      </c>
      <c r="M316" s="103">
        <f t="shared" si="1215"/>
        <v>0</v>
      </c>
      <c r="N316" s="103">
        <f t="shared" si="1216"/>
        <v>0</v>
      </c>
      <c r="O316" s="103">
        <f t="shared" si="1217"/>
        <v>0</v>
      </c>
      <c r="P316" s="103">
        <f t="shared" si="1218"/>
        <v>0</v>
      </c>
      <c r="Q316" s="103"/>
      <c r="R316" s="88">
        <f t="shared" si="1219"/>
        <v>0</v>
      </c>
      <c r="S316" s="89">
        <f t="shared" si="1220"/>
        <v>0</v>
      </c>
      <c r="T316" s="104">
        <f t="shared" si="1221"/>
        <v>62090.07</v>
      </c>
      <c r="U316" s="103">
        <f t="shared" si="1222"/>
        <v>0</v>
      </c>
      <c r="V316" s="103">
        <f t="shared" si="1223"/>
        <v>36917.170000000006</v>
      </c>
      <c r="W316" s="103">
        <f t="shared" si="1224"/>
        <v>0</v>
      </c>
      <c r="X316" s="103">
        <f t="shared" si="1225"/>
        <v>0</v>
      </c>
      <c r="Y316" s="103">
        <f t="shared" si="1226"/>
        <v>0</v>
      </c>
      <c r="Z316" s="105">
        <f t="shared" si="1227"/>
        <v>99007.24</v>
      </c>
      <c r="AA316" s="90">
        <f t="shared" si="1228"/>
        <v>5.8371851024704817E-2</v>
      </c>
      <c r="AB316" s="85">
        <f t="shared" si="1229"/>
        <v>1260.9174732552215</v>
      </c>
      <c r="AC316" s="104">
        <f t="shared" si="1230"/>
        <v>26024.149999999998</v>
      </c>
      <c r="AD316" s="104">
        <f t="shared" si="1231"/>
        <v>0</v>
      </c>
      <c r="AE316" s="104">
        <f t="shared" si="1232"/>
        <v>0</v>
      </c>
      <c r="AF316" s="104">
        <f t="shared" si="1233"/>
        <v>0</v>
      </c>
      <c r="AG316" s="86">
        <f t="shared" si="1234"/>
        <v>26024.149999999998</v>
      </c>
      <c r="AH316" s="90">
        <f t="shared" si="1235"/>
        <v>1.5343098210237672E-2</v>
      </c>
      <c r="AI316" s="86">
        <f t="shared" si="1236"/>
        <v>331.43339276617417</v>
      </c>
      <c r="AJ316" s="104">
        <f t="shared" si="1237"/>
        <v>0</v>
      </c>
      <c r="AK316" s="104">
        <f t="shared" si="1238"/>
        <v>0</v>
      </c>
      <c r="AL316" s="86">
        <f t="shared" si="1239"/>
        <v>0</v>
      </c>
      <c r="AM316" s="90">
        <f t="shared" si="1240"/>
        <v>0</v>
      </c>
      <c r="AN316" s="91">
        <f t="shared" si="1241"/>
        <v>0</v>
      </c>
      <c r="AO316" s="104">
        <f t="shared" si="1242"/>
        <v>44283.999999999993</v>
      </c>
      <c r="AP316" s="104">
        <f t="shared" si="1243"/>
        <v>0</v>
      </c>
      <c r="AQ316" s="104">
        <f t="shared" si="1244"/>
        <v>82065.899999999994</v>
      </c>
      <c r="AR316" s="104">
        <f t="shared" si="1245"/>
        <v>0</v>
      </c>
      <c r="AS316" s="104">
        <f t="shared" si="1246"/>
        <v>20625.349999999999</v>
      </c>
      <c r="AT316" s="104">
        <f t="shared" si="1247"/>
        <v>0</v>
      </c>
      <c r="AU316" s="104">
        <f t="shared" si="1248"/>
        <v>0</v>
      </c>
      <c r="AV316" s="104">
        <f t="shared" si="1249"/>
        <v>0</v>
      </c>
      <c r="AW316" s="104">
        <f t="shared" si="1250"/>
        <v>0</v>
      </c>
      <c r="AX316" s="104">
        <f t="shared" si="1251"/>
        <v>0</v>
      </c>
      <c r="AY316" s="104">
        <f t="shared" si="1252"/>
        <v>0</v>
      </c>
      <c r="AZ316" s="104">
        <f t="shared" si="1253"/>
        <v>0</v>
      </c>
      <c r="BA316" s="104">
        <f t="shared" si="1254"/>
        <v>0</v>
      </c>
      <c r="BB316" s="104">
        <f t="shared" si="1255"/>
        <v>0</v>
      </c>
      <c r="BC316" s="104">
        <f t="shared" si="1256"/>
        <v>0</v>
      </c>
      <c r="BD316" s="104">
        <f t="shared" si="1257"/>
        <v>0</v>
      </c>
      <c r="BE316" s="86">
        <f t="shared" si="1258"/>
        <v>146975.25</v>
      </c>
      <c r="BF316" s="90">
        <f t="shared" si="1259"/>
        <v>8.6652424583482449E-2</v>
      </c>
      <c r="BG316" s="85">
        <f t="shared" si="1260"/>
        <v>1871.8192817116656</v>
      </c>
      <c r="BH316" s="104">
        <f t="shared" si="1261"/>
        <v>0</v>
      </c>
      <c r="BI316" s="104">
        <f t="shared" si="1262"/>
        <v>0</v>
      </c>
      <c r="BJ316" s="104">
        <f t="shared" si="1263"/>
        <v>0</v>
      </c>
      <c r="BK316" s="104">
        <f t="shared" si="1264"/>
        <v>0</v>
      </c>
      <c r="BL316" s="104">
        <f t="shared" si="1265"/>
        <v>0</v>
      </c>
      <c r="BM316" s="104">
        <f t="shared" si="1266"/>
        <v>0</v>
      </c>
      <c r="BN316" s="104">
        <f t="shared" si="1267"/>
        <v>0</v>
      </c>
      <c r="BO316" s="87">
        <f t="shared" si="1268"/>
        <v>0</v>
      </c>
      <c r="BP316" s="90">
        <f t="shared" si="1269"/>
        <v>0</v>
      </c>
      <c r="BQ316" s="85">
        <f t="shared" si="1270"/>
        <v>0</v>
      </c>
      <c r="BR316" s="104">
        <f t="shared" si="1271"/>
        <v>0</v>
      </c>
      <c r="BS316" s="104">
        <f t="shared" si="1272"/>
        <v>0</v>
      </c>
      <c r="BT316" s="104">
        <f t="shared" si="1273"/>
        <v>0</v>
      </c>
      <c r="BU316" s="104">
        <f t="shared" si="1274"/>
        <v>0</v>
      </c>
      <c r="BV316" s="87">
        <f t="shared" si="1275"/>
        <v>0</v>
      </c>
      <c r="BW316" s="90">
        <f t="shared" si="1276"/>
        <v>0</v>
      </c>
      <c r="BX316" s="85">
        <f t="shared" si="1277"/>
        <v>0</v>
      </c>
      <c r="BY316" s="104">
        <v>117349.75</v>
      </c>
      <c r="BZ316" s="90">
        <v>6.9186072905237581E-2</v>
      </c>
      <c r="CA316" s="85">
        <v>1494.5205043301069</v>
      </c>
      <c r="CB316" s="104">
        <v>60601.59</v>
      </c>
      <c r="CC316" s="90">
        <f t="shared" si="1278"/>
        <v>3.5728972783608967E-2</v>
      </c>
      <c r="CD316" s="85">
        <f t="shared" si="1279"/>
        <v>771.79814060112062</v>
      </c>
      <c r="CE316" s="106">
        <f t="shared" si="1280"/>
        <v>47115.509999999995</v>
      </c>
      <c r="CF316" s="107">
        <f t="shared" si="1281"/>
        <v>2.7777963820352834E-2</v>
      </c>
      <c r="CG316" s="108">
        <f t="shared" si="1282"/>
        <v>600.04470198675483</v>
      </c>
    </row>
    <row r="317" spans="1:85" x14ac:dyDescent="0.2">
      <c r="A317" s="56" t="s">
        <v>593</v>
      </c>
      <c r="B317" s="101" t="s">
        <v>594</v>
      </c>
      <c r="C317" s="102">
        <f t="shared" si="1206"/>
        <v>80.3</v>
      </c>
      <c r="D317" s="102">
        <f t="shared" si="1207"/>
        <v>1224484.6200000001</v>
      </c>
      <c r="E317" s="103">
        <f t="shared" si="1208"/>
        <v>667758.33000000019</v>
      </c>
      <c r="F317" s="103">
        <f t="shared" si="1209"/>
        <v>0</v>
      </c>
      <c r="G317" s="103">
        <f t="shared" si="1210"/>
        <v>0</v>
      </c>
      <c r="H317" s="103">
        <f t="shared" si="1283"/>
        <v>667758.33000000019</v>
      </c>
      <c r="I317" s="90">
        <f t="shared" si="1211"/>
        <v>0.54533827464488704</v>
      </c>
      <c r="J317" s="85">
        <f t="shared" si="1212"/>
        <v>8315.7948941469513</v>
      </c>
      <c r="K317" s="103">
        <f t="shared" si="1213"/>
        <v>0</v>
      </c>
      <c r="L317" s="103">
        <f t="shared" si="1214"/>
        <v>0</v>
      </c>
      <c r="M317" s="103">
        <f t="shared" si="1215"/>
        <v>0</v>
      </c>
      <c r="N317" s="103">
        <f t="shared" si="1216"/>
        <v>0</v>
      </c>
      <c r="O317" s="103">
        <f t="shared" si="1217"/>
        <v>0</v>
      </c>
      <c r="P317" s="103">
        <f t="shared" si="1218"/>
        <v>0</v>
      </c>
      <c r="Q317" s="103"/>
      <c r="R317" s="88">
        <f t="shared" si="1219"/>
        <v>0</v>
      </c>
      <c r="S317" s="89">
        <f t="shared" si="1220"/>
        <v>0</v>
      </c>
      <c r="T317" s="104">
        <f t="shared" si="1221"/>
        <v>38636.11</v>
      </c>
      <c r="U317" s="103">
        <f t="shared" si="1222"/>
        <v>6440.63</v>
      </c>
      <c r="V317" s="103">
        <f t="shared" si="1223"/>
        <v>0</v>
      </c>
      <c r="W317" s="103">
        <f t="shared" si="1224"/>
        <v>0</v>
      </c>
      <c r="X317" s="103">
        <f t="shared" si="1225"/>
        <v>0</v>
      </c>
      <c r="Y317" s="103">
        <f t="shared" si="1226"/>
        <v>0</v>
      </c>
      <c r="Z317" s="105">
        <f t="shared" si="1227"/>
        <v>45076.74</v>
      </c>
      <c r="AA317" s="90">
        <f t="shared" si="1228"/>
        <v>3.6812826607818067E-2</v>
      </c>
      <c r="AB317" s="85">
        <f t="shared" si="1229"/>
        <v>561.35417185554172</v>
      </c>
      <c r="AC317" s="104">
        <f t="shared" si="1230"/>
        <v>0</v>
      </c>
      <c r="AD317" s="104">
        <f t="shared" si="1231"/>
        <v>0</v>
      </c>
      <c r="AE317" s="104">
        <f t="shared" si="1232"/>
        <v>0</v>
      </c>
      <c r="AF317" s="104">
        <f t="shared" si="1233"/>
        <v>0</v>
      </c>
      <c r="AG317" s="86">
        <f t="shared" si="1234"/>
        <v>0</v>
      </c>
      <c r="AH317" s="90">
        <f t="shared" si="1235"/>
        <v>0</v>
      </c>
      <c r="AI317" s="86">
        <f t="shared" si="1236"/>
        <v>0</v>
      </c>
      <c r="AJ317" s="104">
        <f t="shared" si="1237"/>
        <v>0</v>
      </c>
      <c r="AK317" s="104">
        <f t="shared" si="1238"/>
        <v>0</v>
      </c>
      <c r="AL317" s="86">
        <f t="shared" si="1239"/>
        <v>0</v>
      </c>
      <c r="AM317" s="90">
        <f t="shared" si="1240"/>
        <v>0</v>
      </c>
      <c r="AN317" s="91">
        <f t="shared" si="1241"/>
        <v>0</v>
      </c>
      <c r="AO317" s="104">
        <f t="shared" si="1242"/>
        <v>45067.149999999994</v>
      </c>
      <c r="AP317" s="104">
        <f t="shared" si="1243"/>
        <v>12688.41</v>
      </c>
      <c r="AQ317" s="104">
        <f t="shared" si="1244"/>
        <v>0</v>
      </c>
      <c r="AR317" s="104">
        <f t="shared" si="1245"/>
        <v>0</v>
      </c>
      <c r="AS317" s="104">
        <f t="shared" si="1246"/>
        <v>18341.71</v>
      </c>
      <c r="AT317" s="104">
        <f t="shared" si="1247"/>
        <v>0</v>
      </c>
      <c r="AU317" s="104">
        <f t="shared" si="1248"/>
        <v>0</v>
      </c>
      <c r="AV317" s="104">
        <f t="shared" si="1249"/>
        <v>0</v>
      </c>
      <c r="AW317" s="104">
        <f t="shared" si="1250"/>
        <v>0</v>
      </c>
      <c r="AX317" s="104">
        <f t="shared" si="1251"/>
        <v>0</v>
      </c>
      <c r="AY317" s="104">
        <f t="shared" si="1252"/>
        <v>0</v>
      </c>
      <c r="AZ317" s="104">
        <f t="shared" si="1253"/>
        <v>0</v>
      </c>
      <c r="BA317" s="104">
        <f t="shared" si="1254"/>
        <v>0</v>
      </c>
      <c r="BB317" s="104">
        <f t="shared" si="1255"/>
        <v>0</v>
      </c>
      <c r="BC317" s="104">
        <f t="shared" si="1256"/>
        <v>0</v>
      </c>
      <c r="BD317" s="104">
        <f t="shared" si="1257"/>
        <v>0</v>
      </c>
      <c r="BE317" s="86">
        <f t="shared" si="1258"/>
        <v>76097.26999999999</v>
      </c>
      <c r="BF317" s="90">
        <f t="shared" si="1259"/>
        <v>6.2146366526024621E-2</v>
      </c>
      <c r="BG317" s="85">
        <f t="shared" si="1260"/>
        <v>947.66214196762132</v>
      </c>
      <c r="BH317" s="104">
        <f t="shared" si="1261"/>
        <v>0</v>
      </c>
      <c r="BI317" s="104">
        <f t="shared" si="1262"/>
        <v>0</v>
      </c>
      <c r="BJ317" s="104">
        <f t="shared" si="1263"/>
        <v>0</v>
      </c>
      <c r="BK317" s="104">
        <f t="shared" si="1264"/>
        <v>0</v>
      </c>
      <c r="BL317" s="104">
        <f t="shared" si="1265"/>
        <v>0</v>
      </c>
      <c r="BM317" s="104">
        <f t="shared" si="1266"/>
        <v>0</v>
      </c>
      <c r="BN317" s="104">
        <f t="shared" si="1267"/>
        <v>88.14</v>
      </c>
      <c r="BO317" s="87">
        <f t="shared" si="1268"/>
        <v>88.14</v>
      </c>
      <c r="BP317" s="90">
        <f t="shared" si="1269"/>
        <v>7.1981304264973121E-5</v>
      </c>
      <c r="BQ317" s="85">
        <f t="shared" si="1270"/>
        <v>1.0976338729763389</v>
      </c>
      <c r="BR317" s="104">
        <f t="shared" si="1271"/>
        <v>0</v>
      </c>
      <c r="BS317" s="104">
        <f t="shared" si="1272"/>
        <v>0</v>
      </c>
      <c r="BT317" s="104">
        <f t="shared" si="1273"/>
        <v>0</v>
      </c>
      <c r="BU317" s="104">
        <f t="shared" si="1274"/>
        <v>0</v>
      </c>
      <c r="BV317" s="87">
        <f t="shared" si="1275"/>
        <v>0</v>
      </c>
      <c r="BW317" s="90">
        <f t="shared" si="1276"/>
        <v>0</v>
      </c>
      <c r="BX317" s="85">
        <f t="shared" si="1277"/>
        <v>0</v>
      </c>
      <c r="BY317" s="104">
        <v>284011.60000000003</v>
      </c>
      <c r="BZ317" s="90">
        <v>0.23194378709305472</v>
      </c>
      <c r="CA317" s="85">
        <v>3536.8816936488174</v>
      </c>
      <c r="CB317" s="104">
        <v>44653.069999999992</v>
      </c>
      <c r="CC317" s="90">
        <f t="shared" si="1278"/>
        <v>3.6466827978615189E-2</v>
      </c>
      <c r="CD317" s="85">
        <f t="shared" si="1279"/>
        <v>556.07808219178071</v>
      </c>
      <c r="CE317" s="106">
        <f t="shared" si="1280"/>
        <v>106799.47</v>
      </c>
      <c r="CF317" s="107">
        <f t="shared" si="1281"/>
        <v>8.7219935845335481E-2</v>
      </c>
      <c r="CG317" s="108">
        <f t="shared" si="1282"/>
        <v>1330.0058530510587</v>
      </c>
    </row>
    <row r="318" spans="1:85" x14ac:dyDescent="0.2">
      <c r="A318" s="56" t="s">
        <v>595</v>
      </c>
      <c r="B318" s="101" t="s">
        <v>596</v>
      </c>
      <c r="C318" s="102">
        <f t="shared" si="1206"/>
        <v>64.110000000000014</v>
      </c>
      <c r="D318" s="102">
        <f t="shared" si="1207"/>
        <v>963412.78</v>
      </c>
      <c r="E318" s="103">
        <f t="shared" si="1208"/>
        <v>437728.58</v>
      </c>
      <c r="F318" s="103">
        <f t="shared" si="1209"/>
        <v>0</v>
      </c>
      <c r="G318" s="103">
        <f t="shared" si="1210"/>
        <v>0</v>
      </c>
      <c r="H318" s="103">
        <f t="shared" si="1283"/>
        <v>437728.58</v>
      </c>
      <c r="I318" s="90">
        <f t="shared" si="1211"/>
        <v>0.45435205873021534</v>
      </c>
      <c r="J318" s="85">
        <f t="shared" si="1212"/>
        <v>6827.7738262361554</v>
      </c>
      <c r="K318" s="103">
        <f t="shared" si="1213"/>
        <v>0</v>
      </c>
      <c r="L318" s="103">
        <f t="shared" si="1214"/>
        <v>0</v>
      </c>
      <c r="M318" s="103">
        <f t="shared" si="1215"/>
        <v>0</v>
      </c>
      <c r="N318" s="103">
        <f t="shared" si="1216"/>
        <v>0</v>
      </c>
      <c r="O318" s="103">
        <f t="shared" si="1217"/>
        <v>0</v>
      </c>
      <c r="P318" s="103">
        <f t="shared" si="1218"/>
        <v>0</v>
      </c>
      <c r="Q318" s="103"/>
      <c r="R318" s="88">
        <f t="shared" si="1219"/>
        <v>0</v>
      </c>
      <c r="S318" s="89">
        <f t="shared" si="1220"/>
        <v>0</v>
      </c>
      <c r="T318" s="104">
        <f t="shared" si="1221"/>
        <v>50651.48</v>
      </c>
      <c r="U318" s="103">
        <f t="shared" si="1222"/>
        <v>0</v>
      </c>
      <c r="V318" s="103">
        <f t="shared" si="1223"/>
        <v>15342.59</v>
      </c>
      <c r="W318" s="103">
        <f t="shared" si="1224"/>
        <v>0</v>
      </c>
      <c r="X318" s="103">
        <f t="shared" si="1225"/>
        <v>0</v>
      </c>
      <c r="Y318" s="103">
        <f t="shared" si="1226"/>
        <v>0</v>
      </c>
      <c r="Z318" s="105">
        <f t="shared" si="1227"/>
        <v>65994.070000000007</v>
      </c>
      <c r="AA318" s="90">
        <f t="shared" si="1228"/>
        <v>6.8500305756790988E-2</v>
      </c>
      <c r="AB318" s="85">
        <f t="shared" si="1229"/>
        <v>1029.388082982374</v>
      </c>
      <c r="AC318" s="104">
        <f t="shared" si="1230"/>
        <v>0</v>
      </c>
      <c r="AD318" s="104">
        <f t="shared" si="1231"/>
        <v>0</v>
      </c>
      <c r="AE318" s="104">
        <f t="shared" si="1232"/>
        <v>0</v>
      </c>
      <c r="AF318" s="104">
        <f t="shared" si="1233"/>
        <v>0</v>
      </c>
      <c r="AG318" s="86">
        <f t="shared" si="1234"/>
        <v>0</v>
      </c>
      <c r="AH318" s="90">
        <f t="shared" si="1235"/>
        <v>0</v>
      </c>
      <c r="AI318" s="86">
        <f t="shared" si="1236"/>
        <v>0</v>
      </c>
      <c r="AJ318" s="104">
        <f t="shared" si="1237"/>
        <v>0</v>
      </c>
      <c r="AK318" s="104">
        <f t="shared" si="1238"/>
        <v>0</v>
      </c>
      <c r="AL318" s="86">
        <f t="shared" si="1239"/>
        <v>0</v>
      </c>
      <c r="AM318" s="90">
        <f t="shared" si="1240"/>
        <v>0</v>
      </c>
      <c r="AN318" s="91">
        <f t="shared" si="1241"/>
        <v>0</v>
      </c>
      <c r="AO318" s="104">
        <f t="shared" si="1242"/>
        <v>70096.459999999992</v>
      </c>
      <c r="AP318" s="104">
        <f t="shared" si="1243"/>
        <v>22987.54</v>
      </c>
      <c r="AQ318" s="104">
        <f t="shared" si="1244"/>
        <v>0</v>
      </c>
      <c r="AR318" s="104">
        <f t="shared" si="1245"/>
        <v>0</v>
      </c>
      <c r="AS318" s="104">
        <f t="shared" si="1246"/>
        <v>20650.309999999998</v>
      </c>
      <c r="AT318" s="104">
        <f t="shared" si="1247"/>
        <v>0</v>
      </c>
      <c r="AU318" s="104">
        <f t="shared" si="1248"/>
        <v>0</v>
      </c>
      <c r="AV318" s="104">
        <f t="shared" si="1249"/>
        <v>0</v>
      </c>
      <c r="AW318" s="104">
        <f t="shared" si="1250"/>
        <v>0</v>
      </c>
      <c r="AX318" s="104">
        <f t="shared" si="1251"/>
        <v>0</v>
      </c>
      <c r="AY318" s="104">
        <f t="shared" si="1252"/>
        <v>0</v>
      </c>
      <c r="AZ318" s="104">
        <f t="shared" si="1253"/>
        <v>0</v>
      </c>
      <c r="BA318" s="104">
        <f t="shared" si="1254"/>
        <v>0</v>
      </c>
      <c r="BB318" s="104">
        <f t="shared" si="1255"/>
        <v>0</v>
      </c>
      <c r="BC318" s="104">
        <f t="shared" si="1256"/>
        <v>0</v>
      </c>
      <c r="BD318" s="104">
        <f t="shared" si="1257"/>
        <v>0</v>
      </c>
      <c r="BE318" s="86">
        <f t="shared" si="1258"/>
        <v>113734.31</v>
      </c>
      <c r="BF318" s="90">
        <f t="shared" si="1259"/>
        <v>0.11805356163118368</v>
      </c>
      <c r="BG318" s="85">
        <f t="shared" si="1260"/>
        <v>1774.049446264233</v>
      </c>
      <c r="BH318" s="104">
        <f t="shared" si="1261"/>
        <v>0</v>
      </c>
      <c r="BI318" s="104">
        <f t="shared" si="1262"/>
        <v>0</v>
      </c>
      <c r="BJ318" s="104">
        <f t="shared" si="1263"/>
        <v>0</v>
      </c>
      <c r="BK318" s="104">
        <f t="shared" si="1264"/>
        <v>0</v>
      </c>
      <c r="BL318" s="104">
        <f t="shared" si="1265"/>
        <v>0</v>
      </c>
      <c r="BM318" s="104">
        <f t="shared" si="1266"/>
        <v>0</v>
      </c>
      <c r="BN318" s="104">
        <f t="shared" si="1267"/>
        <v>17738.09</v>
      </c>
      <c r="BO318" s="87">
        <f t="shared" si="1268"/>
        <v>17738.09</v>
      </c>
      <c r="BP318" s="90">
        <f t="shared" si="1269"/>
        <v>1.841172378884158E-2</v>
      </c>
      <c r="BQ318" s="85">
        <f t="shared" si="1270"/>
        <v>276.68210887537037</v>
      </c>
      <c r="BR318" s="104">
        <f t="shared" si="1271"/>
        <v>0</v>
      </c>
      <c r="BS318" s="104">
        <f t="shared" si="1272"/>
        <v>0</v>
      </c>
      <c r="BT318" s="104">
        <f t="shared" si="1273"/>
        <v>0</v>
      </c>
      <c r="BU318" s="104">
        <f t="shared" si="1274"/>
        <v>0</v>
      </c>
      <c r="BV318" s="87">
        <f t="shared" si="1275"/>
        <v>0</v>
      </c>
      <c r="BW318" s="90">
        <f t="shared" si="1276"/>
        <v>0</v>
      </c>
      <c r="BX318" s="85">
        <f t="shared" si="1277"/>
        <v>0</v>
      </c>
      <c r="BY318" s="104">
        <v>190366.98</v>
      </c>
      <c r="BZ318" s="90">
        <v>0.19759648610847783</v>
      </c>
      <c r="CA318" s="85">
        <v>2969.3804398689749</v>
      </c>
      <c r="CB318" s="104">
        <v>78048.44</v>
      </c>
      <c r="CC318" s="90">
        <f t="shared" si="1278"/>
        <v>8.101246072322188E-2</v>
      </c>
      <c r="CD318" s="85">
        <f t="shared" si="1279"/>
        <v>1217.4144439245044</v>
      </c>
      <c r="CE318" s="106">
        <f t="shared" si="1280"/>
        <v>59802.31</v>
      </c>
      <c r="CF318" s="107">
        <f t="shared" si="1281"/>
        <v>6.2073403261268756E-2</v>
      </c>
      <c r="CG318" s="108">
        <f t="shared" si="1282"/>
        <v>932.80783029168595</v>
      </c>
    </row>
    <row r="319" spans="1:85" x14ac:dyDescent="0.2">
      <c r="A319" s="56" t="s">
        <v>597</v>
      </c>
      <c r="B319" s="101" t="s">
        <v>598</v>
      </c>
      <c r="C319" s="102">
        <f t="shared" si="1206"/>
        <v>84.75</v>
      </c>
      <c r="D319" s="102">
        <f t="shared" si="1207"/>
        <v>2326425.46</v>
      </c>
      <c r="E319" s="103">
        <f t="shared" si="1208"/>
        <v>1198718.1799999997</v>
      </c>
      <c r="F319" s="103">
        <f t="shared" si="1209"/>
        <v>0</v>
      </c>
      <c r="G319" s="103">
        <f t="shared" si="1210"/>
        <v>0</v>
      </c>
      <c r="H319" s="103">
        <f t="shared" si="1283"/>
        <v>1198718.1799999997</v>
      </c>
      <c r="I319" s="90">
        <f t="shared" si="1211"/>
        <v>0.51526180426171908</v>
      </c>
      <c r="J319" s="85">
        <f t="shared" si="1212"/>
        <v>14144.167315634215</v>
      </c>
      <c r="K319" s="103">
        <f t="shared" si="1213"/>
        <v>0</v>
      </c>
      <c r="L319" s="103">
        <f t="shared" si="1214"/>
        <v>0</v>
      </c>
      <c r="M319" s="103">
        <f t="shared" si="1215"/>
        <v>0</v>
      </c>
      <c r="N319" s="103">
        <f t="shared" si="1216"/>
        <v>0</v>
      </c>
      <c r="O319" s="103">
        <f t="shared" si="1217"/>
        <v>0</v>
      </c>
      <c r="P319" s="103">
        <f t="shared" si="1218"/>
        <v>0</v>
      </c>
      <c r="Q319" s="103"/>
      <c r="R319" s="88">
        <f t="shared" si="1219"/>
        <v>0</v>
      </c>
      <c r="S319" s="89">
        <f t="shared" si="1220"/>
        <v>0</v>
      </c>
      <c r="T319" s="104">
        <f t="shared" si="1221"/>
        <v>115654.67000000001</v>
      </c>
      <c r="U319" s="103">
        <f t="shared" si="1222"/>
        <v>3113.3</v>
      </c>
      <c r="V319" s="103">
        <f t="shared" si="1223"/>
        <v>18222.66</v>
      </c>
      <c r="W319" s="103">
        <f t="shared" si="1224"/>
        <v>0</v>
      </c>
      <c r="X319" s="103">
        <f t="shared" si="1225"/>
        <v>0</v>
      </c>
      <c r="Y319" s="103">
        <f t="shared" si="1226"/>
        <v>0</v>
      </c>
      <c r="Z319" s="105">
        <f t="shared" si="1227"/>
        <v>136990.63</v>
      </c>
      <c r="AA319" s="90">
        <f t="shared" si="1228"/>
        <v>5.8884598864388293E-2</v>
      </c>
      <c r="AB319" s="85">
        <f t="shared" si="1229"/>
        <v>1616.4086135693217</v>
      </c>
      <c r="AC319" s="104">
        <f t="shared" si="1230"/>
        <v>0</v>
      </c>
      <c r="AD319" s="104">
        <f t="shared" si="1231"/>
        <v>0</v>
      </c>
      <c r="AE319" s="104">
        <f t="shared" si="1232"/>
        <v>0</v>
      </c>
      <c r="AF319" s="104">
        <f t="shared" si="1233"/>
        <v>0</v>
      </c>
      <c r="AG319" s="86">
        <f t="shared" si="1234"/>
        <v>0</v>
      </c>
      <c r="AH319" s="90">
        <f t="shared" si="1235"/>
        <v>0</v>
      </c>
      <c r="AI319" s="86">
        <f t="shared" si="1236"/>
        <v>0</v>
      </c>
      <c r="AJ319" s="104">
        <f t="shared" si="1237"/>
        <v>0</v>
      </c>
      <c r="AK319" s="104">
        <f t="shared" si="1238"/>
        <v>0</v>
      </c>
      <c r="AL319" s="86">
        <f t="shared" si="1239"/>
        <v>0</v>
      </c>
      <c r="AM319" s="90">
        <f t="shared" si="1240"/>
        <v>0</v>
      </c>
      <c r="AN319" s="91">
        <f t="shared" si="1241"/>
        <v>0</v>
      </c>
      <c r="AO319" s="104">
        <f t="shared" si="1242"/>
        <v>0</v>
      </c>
      <c r="AP319" s="104">
        <f t="shared" si="1243"/>
        <v>20951.27</v>
      </c>
      <c r="AQ319" s="104">
        <f t="shared" si="1244"/>
        <v>0</v>
      </c>
      <c r="AR319" s="104">
        <f t="shared" si="1245"/>
        <v>0</v>
      </c>
      <c r="AS319" s="104">
        <f t="shared" si="1246"/>
        <v>28172.379999999997</v>
      </c>
      <c r="AT319" s="104">
        <f t="shared" si="1247"/>
        <v>0</v>
      </c>
      <c r="AU319" s="104">
        <f t="shared" si="1248"/>
        <v>0</v>
      </c>
      <c r="AV319" s="104">
        <f t="shared" si="1249"/>
        <v>13225.190000000002</v>
      </c>
      <c r="AW319" s="104">
        <f t="shared" si="1250"/>
        <v>0</v>
      </c>
      <c r="AX319" s="104">
        <f t="shared" si="1251"/>
        <v>0</v>
      </c>
      <c r="AY319" s="104">
        <f t="shared" si="1252"/>
        <v>0</v>
      </c>
      <c r="AZ319" s="104">
        <f t="shared" si="1253"/>
        <v>0</v>
      </c>
      <c r="BA319" s="104">
        <f t="shared" si="1254"/>
        <v>0</v>
      </c>
      <c r="BB319" s="104">
        <f t="shared" si="1255"/>
        <v>0</v>
      </c>
      <c r="BC319" s="104">
        <f t="shared" si="1256"/>
        <v>0</v>
      </c>
      <c r="BD319" s="104">
        <f t="shared" si="1257"/>
        <v>0</v>
      </c>
      <c r="BE319" s="86">
        <f t="shared" si="1258"/>
        <v>62348.84</v>
      </c>
      <c r="BF319" s="90">
        <f t="shared" si="1259"/>
        <v>2.6800274099476197E-2</v>
      </c>
      <c r="BG319" s="85">
        <f t="shared" si="1260"/>
        <v>735.67952802359878</v>
      </c>
      <c r="BH319" s="104">
        <f t="shared" si="1261"/>
        <v>0</v>
      </c>
      <c r="BI319" s="104">
        <f t="shared" si="1262"/>
        <v>0</v>
      </c>
      <c r="BJ319" s="104">
        <f t="shared" si="1263"/>
        <v>0</v>
      </c>
      <c r="BK319" s="104">
        <f t="shared" si="1264"/>
        <v>0</v>
      </c>
      <c r="BL319" s="104">
        <f t="shared" si="1265"/>
        <v>0</v>
      </c>
      <c r="BM319" s="104">
        <f t="shared" si="1266"/>
        <v>0</v>
      </c>
      <c r="BN319" s="104">
        <f t="shared" si="1267"/>
        <v>51101.490000000005</v>
      </c>
      <c r="BO319" s="87">
        <f t="shared" si="1268"/>
        <v>51101.490000000005</v>
      </c>
      <c r="BP319" s="90">
        <f t="shared" si="1269"/>
        <v>2.1965668309011716E-2</v>
      </c>
      <c r="BQ319" s="85">
        <f t="shared" si="1270"/>
        <v>602.96743362831864</v>
      </c>
      <c r="BR319" s="104">
        <f t="shared" si="1271"/>
        <v>0</v>
      </c>
      <c r="BS319" s="104">
        <f t="shared" si="1272"/>
        <v>0</v>
      </c>
      <c r="BT319" s="104">
        <f t="shared" si="1273"/>
        <v>0</v>
      </c>
      <c r="BU319" s="104">
        <f t="shared" si="1274"/>
        <v>0</v>
      </c>
      <c r="BV319" s="87">
        <f t="shared" si="1275"/>
        <v>0</v>
      </c>
      <c r="BW319" s="90">
        <f t="shared" si="1276"/>
        <v>0</v>
      </c>
      <c r="BX319" s="85">
        <f t="shared" si="1277"/>
        <v>0</v>
      </c>
      <c r="BY319" s="104">
        <v>550321.1</v>
      </c>
      <c r="BZ319" s="90">
        <v>0.23655221689329345</v>
      </c>
      <c r="CA319" s="85">
        <v>6493.46430678466</v>
      </c>
      <c r="CB319" s="104">
        <v>84408.86</v>
      </c>
      <c r="CC319" s="90">
        <f t="shared" si="1278"/>
        <v>3.6282641095236295E-2</v>
      </c>
      <c r="CD319" s="85">
        <f t="shared" si="1279"/>
        <v>995.97474926253687</v>
      </c>
      <c r="CE319" s="106">
        <f t="shared" si="1280"/>
        <v>242536.36000000004</v>
      </c>
      <c r="CF319" s="107">
        <f t="shared" si="1281"/>
        <v>0.1042527964768749</v>
      </c>
      <c r="CG319" s="108">
        <f t="shared" si="1282"/>
        <v>2861.7859587020653</v>
      </c>
    </row>
    <row r="320" spans="1:85" x14ac:dyDescent="0.2">
      <c r="A320" s="56" t="s">
        <v>599</v>
      </c>
      <c r="B320" s="101" t="s">
        <v>600</v>
      </c>
      <c r="C320" s="102">
        <f t="shared" si="1206"/>
        <v>75.400000000000006</v>
      </c>
      <c r="D320" s="102">
        <f t="shared" si="1207"/>
        <v>854206.56</v>
      </c>
      <c r="E320" s="103">
        <f t="shared" si="1208"/>
        <v>509864.56</v>
      </c>
      <c r="F320" s="103">
        <f t="shared" si="1209"/>
        <v>0</v>
      </c>
      <c r="G320" s="103">
        <f t="shared" si="1210"/>
        <v>0</v>
      </c>
      <c r="H320" s="103">
        <f t="shared" si="1283"/>
        <v>509864.56</v>
      </c>
      <c r="I320" s="90">
        <f t="shared" si="1211"/>
        <v>0.59688672959851763</v>
      </c>
      <c r="J320" s="85">
        <f t="shared" si="1212"/>
        <v>6762.1294429708214</v>
      </c>
      <c r="K320" s="103">
        <f t="shared" si="1213"/>
        <v>0</v>
      </c>
      <c r="L320" s="103">
        <f t="shared" si="1214"/>
        <v>0</v>
      </c>
      <c r="M320" s="103">
        <f t="shared" si="1215"/>
        <v>0</v>
      </c>
      <c r="N320" s="103">
        <f t="shared" si="1216"/>
        <v>0</v>
      </c>
      <c r="O320" s="103">
        <f t="shared" si="1217"/>
        <v>0</v>
      </c>
      <c r="P320" s="103">
        <f t="shared" si="1218"/>
        <v>0</v>
      </c>
      <c r="Q320" s="103"/>
      <c r="R320" s="88">
        <f t="shared" si="1219"/>
        <v>0</v>
      </c>
      <c r="S320" s="89">
        <f t="shared" si="1220"/>
        <v>0</v>
      </c>
      <c r="T320" s="104">
        <f t="shared" si="1221"/>
        <v>67559.399999999994</v>
      </c>
      <c r="U320" s="103">
        <f t="shared" si="1222"/>
        <v>0</v>
      </c>
      <c r="V320" s="103">
        <f t="shared" si="1223"/>
        <v>48881.87</v>
      </c>
      <c r="W320" s="103">
        <f t="shared" si="1224"/>
        <v>0</v>
      </c>
      <c r="X320" s="103">
        <f t="shared" si="1225"/>
        <v>0</v>
      </c>
      <c r="Y320" s="103">
        <f t="shared" si="1226"/>
        <v>0</v>
      </c>
      <c r="Z320" s="105">
        <f t="shared" si="1227"/>
        <v>116441.26999999999</v>
      </c>
      <c r="AA320" s="90">
        <f t="shared" si="1228"/>
        <v>0.13631512031469295</v>
      </c>
      <c r="AB320" s="85">
        <f t="shared" si="1229"/>
        <v>1544.3139257294426</v>
      </c>
      <c r="AC320" s="104">
        <f t="shared" si="1230"/>
        <v>0</v>
      </c>
      <c r="AD320" s="104">
        <f t="shared" si="1231"/>
        <v>0</v>
      </c>
      <c r="AE320" s="104">
        <f t="shared" si="1232"/>
        <v>0</v>
      </c>
      <c r="AF320" s="104">
        <f t="shared" si="1233"/>
        <v>0</v>
      </c>
      <c r="AG320" s="86">
        <f t="shared" si="1234"/>
        <v>0</v>
      </c>
      <c r="AH320" s="90">
        <f t="shared" si="1235"/>
        <v>0</v>
      </c>
      <c r="AI320" s="86">
        <f t="shared" si="1236"/>
        <v>0</v>
      </c>
      <c r="AJ320" s="104">
        <f t="shared" si="1237"/>
        <v>0</v>
      </c>
      <c r="AK320" s="104">
        <f t="shared" si="1238"/>
        <v>0</v>
      </c>
      <c r="AL320" s="86">
        <f t="shared" si="1239"/>
        <v>0</v>
      </c>
      <c r="AM320" s="90">
        <f t="shared" si="1240"/>
        <v>0</v>
      </c>
      <c r="AN320" s="91">
        <f t="shared" si="1241"/>
        <v>0</v>
      </c>
      <c r="AO320" s="104">
        <f t="shared" si="1242"/>
        <v>30464.67</v>
      </c>
      <c r="AP320" s="104">
        <f t="shared" si="1243"/>
        <v>40539.64</v>
      </c>
      <c r="AQ320" s="104">
        <f t="shared" si="1244"/>
        <v>0</v>
      </c>
      <c r="AR320" s="104">
        <f t="shared" si="1245"/>
        <v>0</v>
      </c>
      <c r="AS320" s="104">
        <f t="shared" si="1246"/>
        <v>7708.7599999999993</v>
      </c>
      <c r="AT320" s="104">
        <f t="shared" si="1247"/>
        <v>0</v>
      </c>
      <c r="AU320" s="104">
        <f t="shared" si="1248"/>
        <v>0</v>
      </c>
      <c r="AV320" s="104">
        <f t="shared" si="1249"/>
        <v>0</v>
      </c>
      <c r="AW320" s="104">
        <f t="shared" si="1250"/>
        <v>0</v>
      </c>
      <c r="AX320" s="104">
        <f t="shared" si="1251"/>
        <v>0</v>
      </c>
      <c r="AY320" s="104">
        <f t="shared" si="1252"/>
        <v>0</v>
      </c>
      <c r="AZ320" s="104">
        <f t="shared" si="1253"/>
        <v>0</v>
      </c>
      <c r="BA320" s="104">
        <f t="shared" si="1254"/>
        <v>0</v>
      </c>
      <c r="BB320" s="104">
        <f t="shared" si="1255"/>
        <v>0</v>
      </c>
      <c r="BC320" s="104">
        <f t="shared" si="1256"/>
        <v>0</v>
      </c>
      <c r="BD320" s="104">
        <f t="shared" si="1257"/>
        <v>0</v>
      </c>
      <c r="BE320" s="86">
        <f t="shared" si="1258"/>
        <v>78713.069999999992</v>
      </c>
      <c r="BF320" s="90">
        <f t="shared" si="1259"/>
        <v>9.2147583132585614E-2</v>
      </c>
      <c r="BG320" s="85">
        <f t="shared" si="1260"/>
        <v>1043.939920424403</v>
      </c>
      <c r="BH320" s="104">
        <f t="shared" si="1261"/>
        <v>0</v>
      </c>
      <c r="BI320" s="104">
        <f t="shared" si="1262"/>
        <v>0</v>
      </c>
      <c r="BJ320" s="104">
        <f t="shared" si="1263"/>
        <v>0</v>
      </c>
      <c r="BK320" s="104">
        <f t="shared" si="1264"/>
        <v>0</v>
      </c>
      <c r="BL320" s="104">
        <f t="shared" si="1265"/>
        <v>0</v>
      </c>
      <c r="BM320" s="104">
        <f t="shared" si="1266"/>
        <v>0</v>
      </c>
      <c r="BN320" s="104">
        <f t="shared" si="1267"/>
        <v>0</v>
      </c>
      <c r="BO320" s="87">
        <f t="shared" si="1268"/>
        <v>0</v>
      </c>
      <c r="BP320" s="90">
        <f t="shared" si="1269"/>
        <v>0</v>
      </c>
      <c r="BQ320" s="85">
        <f t="shared" si="1270"/>
        <v>0</v>
      </c>
      <c r="BR320" s="104">
        <f t="shared" si="1271"/>
        <v>0</v>
      </c>
      <c r="BS320" s="104">
        <f t="shared" si="1272"/>
        <v>0</v>
      </c>
      <c r="BT320" s="104">
        <f t="shared" si="1273"/>
        <v>0</v>
      </c>
      <c r="BU320" s="104">
        <f t="shared" si="1274"/>
        <v>0</v>
      </c>
      <c r="BV320" s="87">
        <f t="shared" si="1275"/>
        <v>0</v>
      </c>
      <c r="BW320" s="90">
        <f t="shared" si="1276"/>
        <v>0</v>
      </c>
      <c r="BX320" s="85">
        <f t="shared" si="1277"/>
        <v>0</v>
      </c>
      <c r="BY320" s="104">
        <v>128145.14999999998</v>
      </c>
      <c r="BZ320" s="90">
        <v>0.15001658381082905</v>
      </c>
      <c r="CA320" s="85">
        <v>1699.5377984084876</v>
      </c>
      <c r="CB320" s="104">
        <v>1546.46</v>
      </c>
      <c r="CC320" s="90">
        <f t="shared" si="1278"/>
        <v>1.8104052022264966E-3</v>
      </c>
      <c r="CD320" s="85">
        <f t="shared" si="1279"/>
        <v>20.510079575596816</v>
      </c>
      <c r="CE320" s="106">
        <f t="shared" si="1280"/>
        <v>19496.050000000003</v>
      </c>
      <c r="CF320" s="107">
        <f t="shared" si="1281"/>
        <v>2.2823577941148102E-2</v>
      </c>
      <c r="CG320" s="108">
        <f t="shared" si="1282"/>
        <v>258.56830238726792</v>
      </c>
    </row>
    <row r="321" spans="1:85" x14ac:dyDescent="0.2">
      <c r="A321" s="117" t="s">
        <v>601</v>
      </c>
      <c r="B321" s="101" t="s">
        <v>602</v>
      </c>
      <c r="C321" s="102">
        <f t="shared" si="1206"/>
        <v>71.94</v>
      </c>
      <c r="D321" s="102">
        <f t="shared" si="1207"/>
        <v>1101738.3799999999</v>
      </c>
      <c r="E321" s="103">
        <f t="shared" si="1208"/>
        <v>234842.08</v>
      </c>
      <c r="F321" s="103">
        <f t="shared" si="1209"/>
        <v>178672.48</v>
      </c>
      <c r="G321" s="103">
        <f t="shared" si="1210"/>
        <v>0</v>
      </c>
      <c r="H321" s="103">
        <f t="shared" si="1283"/>
        <v>413514.56</v>
      </c>
      <c r="I321" s="90">
        <f t="shared" si="1211"/>
        <v>0.3753291775130862</v>
      </c>
      <c r="J321" s="85">
        <f t="shared" si="1212"/>
        <v>5748.0478176257993</v>
      </c>
      <c r="K321" s="103">
        <f t="shared" si="1213"/>
        <v>0</v>
      </c>
      <c r="L321" s="103">
        <f t="shared" si="1214"/>
        <v>0</v>
      </c>
      <c r="M321" s="103">
        <f t="shared" si="1215"/>
        <v>0</v>
      </c>
      <c r="N321" s="103">
        <f t="shared" si="1216"/>
        <v>0</v>
      </c>
      <c r="O321" s="103">
        <f t="shared" si="1217"/>
        <v>0</v>
      </c>
      <c r="P321" s="103">
        <f t="shared" si="1218"/>
        <v>0</v>
      </c>
      <c r="Q321" s="103"/>
      <c r="R321" s="88">
        <f t="shared" si="1219"/>
        <v>0</v>
      </c>
      <c r="S321" s="89">
        <f t="shared" si="1220"/>
        <v>0</v>
      </c>
      <c r="T321" s="104">
        <f t="shared" si="1221"/>
        <v>50722.630000000005</v>
      </c>
      <c r="U321" s="103">
        <f t="shared" si="1222"/>
        <v>0</v>
      </c>
      <c r="V321" s="103">
        <f t="shared" si="1223"/>
        <v>16727.330000000002</v>
      </c>
      <c r="W321" s="103">
        <f t="shared" si="1224"/>
        <v>0</v>
      </c>
      <c r="X321" s="103">
        <f t="shared" si="1225"/>
        <v>0</v>
      </c>
      <c r="Y321" s="103">
        <f t="shared" si="1226"/>
        <v>0</v>
      </c>
      <c r="Z321" s="105">
        <f t="shared" si="1227"/>
        <v>67449.960000000006</v>
      </c>
      <c r="AA321" s="90">
        <f t="shared" si="1228"/>
        <v>6.1221394502023262E-2</v>
      </c>
      <c r="AB321" s="85">
        <f t="shared" si="1229"/>
        <v>937.58632193494589</v>
      </c>
      <c r="AC321" s="104">
        <f t="shared" si="1230"/>
        <v>0</v>
      </c>
      <c r="AD321" s="104">
        <f t="shared" si="1231"/>
        <v>0</v>
      </c>
      <c r="AE321" s="104">
        <f t="shared" si="1232"/>
        <v>0</v>
      </c>
      <c r="AF321" s="104">
        <f t="shared" si="1233"/>
        <v>0</v>
      </c>
      <c r="AG321" s="86">
        <f t="shared" si="1234"/>
        <v>0</v>
      </c>
      <c r="AH321" s="90">
        <f t="shared" si="1235"/>
        <v>0</v>
      </c>
      <c r="AI321" s="86">
        <f t="shared" si="1236"/>
        <v>0</v>
      </c>
      <c r="AJ321" s="104">
        <f t="shared" si="1237"/>
        <v>0</v>
      </c>
      <c r="AK321" s="104">
        <f t="shared" si="1238"/>
        <v>0</v>
      </c>
      <c r="AL321" s="86">
        <f t="shared" si="1239"/>
        <v>0</v>
      </c>
      <c r="AM321" s="90">
        <f t="shared" si="1240"/>
        <v>0</v>
      </c>
      <c r="AN321" s="91">
        <f t="shared" si="1241"/>
        <v>0</v>
      </c>
      <c r="AO321" s="104">
        <f t="shared" si="1242"/>
        <v>52217.23</v>
      </c>
      <c r="AP321" s="104">
        <f t="shared" si="1243"/>
        <v>37002.090000000004</v>
      </c>
      <c r="AQ321" s="104">
        <f t="shared" si="1244"/>
        <v>0</v>
      </c>
      <c r="AR321" s="104">
        <f t="shared" si="1245"/>
        <v>0</v>
      </c>
      <c r="AS321" s="104">
        <f t="shared" si="1246"/>
        <v>15744.660000000002</v>
      </c>
      <c r="AT321" s="104">
        <f t="shared" si="1247"/>
        <v>0</v>
      </c>
      <c r="AU321" s="104">
        <f t="shared" si="1248"/>
        <v>0</v>
      </c>
      <c r="AV321" s="104">
        <f t="shared" si="1249"/>
        <v>21100.629999999997</v>
      </c>
      <c r="AW321" s="104">
        <f t="shared" si="1250"/>
        <v>0</v>
      </c>
      <c r="AX321" s="104">
        <f t="shared" si="1251"/>
        <v>0</v>
      </c>
      <c r="AY321" s="104">
        <f t="shared" si="1252"/>
        <v>0</v>
      </c>
      <c r="AZ321" s="104">
        <f t="shared" si="1253"/>
        <v>0</v>
      </c>
      <c r="BA321" s="104">
        <f t="shared" si="1254"/>
        <v>0</v>
      </c>
      <c r="BB321" s="104">
        <f t="shared" si="1255"/>
        <v>0</v>
      </c>
      <c r="BC321" s="104">
        <f t="shared" si="1256"/>
        <v>0</v>
      </c>
      <c r="BD321" s="104">
        <f t="shared" si="1257"/>
        <v>0</v>
      </c>
      <c r="BE321" s="86">
        <f t="shared" si="1258"/>
        <v>126064.61000000002</v>
      </c>
      <c r="BF321" s="90">
        <f t="shared" si="1259"/>
        <v>0.11442336246832031</v>
      </c>
      <c r="BG321" s="85">
        <f t="shared" si="1260"/>
        <v>1752.3576591604117</v>
      </c>
      <c r="BH321" s="104">
        <f t="shared" si="1261"/>
        <v>0</v>
      </c>
      <c r="BI321" s="104">
        <f t="shared" si="1262"/>
        <v>0</v>
      </c>
      <c r="BJ321" s="104">
        <f t="shared" si="1263"/>
        <v>56.48</v>
      </c>
      <c r="BK321" s="104">
        <f t="shared" si="1264"/>
        <v>0</v>
      </c>
      <c r="BL321" s="104">
        <f t="shared" si="1265"/>
        <v>0</v>
      </c>
      <c r="BM321" s="104">
        <f t="shared" si="1266"/>
        <v>0</v>
      </c>
      <c r="BN321" s="104">
        <f t="shared" si="1267"/>
        <v>0</v>
      </c>
      <c r="BO321" s="87">
        <f t="shared" si="1268"/>
        <v>56.48</v>
      </c>
      <c r="BP321" s="90">
        <f t="shared" si="1269"/>
        <v>5.1264439022265884E-5</v>
      </c>
      <c r="BQ321" s="85">
        <f t="shared" si="1270"/>
        <v>0.78509869335557403</v>
      </c>
      <c r="BR321" s="104">
        <f t="shared" si="1271"/>
        <v>0</v>
      </c>
      <c r="BS321" s="104">
        <f t="shared" si="1272"/>
        <v>0</v>
      </c>
      <c r="BT321" s="104">
        <f t="shared" si="1273"/>
        <v>0</v>
      </c>
      <c r="BU321" s="104">
        <f t="shared" si="1274"/>
        <v>149.19</v>
      </c>
      <c r="BV321" s="87">
        <f t="shared" si="1275"/>
        <v>149.19</v>
      </c>
      <c r="BW321" s="90">
        <f t="shared" si="1276"/>
        <v>1.3541327297683867E-4</v>
      </c>
      <c r="BX321" s="85">
        <f t="shared" si="1277"/>
        <v>2.0738115095913261</v>
      </c>
      <c r="BY321" s="104">
        <v>184927.18999999997</v>
      </c>
      <c r="BZ321" s="90">
        <v>0.16785036571023332</v>
      </c>
      <c r="CA321" s="85">
        <v>2570.5753405615787</v>
      </c>
      <c r="CB321" s="104">
        <v>31049.679999999997</v>
      </c>
      <c r="CC321" s="90">
        <f t="shared" si="1278"/>
        <v>2.8182443821191016E-2</v>
      </c>
      <c r="CD321" s="85">
        <f t="shared" si="1279"/>
        <v>431.6052265777036</v>
      </c>
      <c r="CE321" s="106">
        <f t="shared" si="1280"/>
        <v>278526.71000000002</v>
      </c>
      <c r="CF321" s="107">
        <f t="shared" si="1281"/>
        <v>0.2528065782731469</v>
      </c>
      <c r="CG321" s="108">
        <f t="shared" si="1282"/>
        <v>3871.6529051987773</v>
      </c>
    </row>
    <row r="322" spans="1:85" x14ac:dyDescent="0.2">
      <c r="A322" s="56" t="s">
        <v>603</v>
      </c>
      <c r="B322" s="101" t="s">
        <v>604</v>
      </c>
      <c r="C322" s="102">
        <f t="shared" si="1206"/>
        <v>68.63</v>
      </c>
      <c r="D322" s="102">
        <f t="shared" si="1207"/>
        <v>2385490.33</v>
      </c>
      <c r="E322" s="103">
        <f t="shared" si="1208"/>
        <v>1360493.8399999999</v>
      </c>
      <c r="F322" s="103">
        <f t="shared" si="1209"/>
        <v>0</v>
      </c>
      <c r="G322" s="103">
        <f t="shared" si="1210"/>
        <v>0</v>
      </c>
      <c r="H322" s="103">
        <f t="shared" si="1283"/>
        <v>1360493.8399999999</v>
      </c>
      <c r="I322" s="90">
        <f t="shared" si="1211"/>
        <v>0.57032041710267578</v>
      </c>
      <c r="J322" s="85">
        <f t="shared" si="1212"/>
        <v>19823.602506192627</v>
      </c>
      <c r="K322" s="103">
        <f t="shared" si="1213"/>
        <v>0</v>
      </c>
      <c r="L322" s="103">
        <f t="shared" si="1214"/>
        <v>0</v>
      </c>
      <c r="M322" s="103">
        <f t="shared" si="1215"/>
        <v>0</v>
      </c>
      <c r="N322" s="103">
        <f t="shared" si="1216"/>
        <v>0</v>
      </c>
      <c r="O322" s="103">
        <f t="shared" si="1217"/>
        <v>0</v>
      </c>
      <c r="P322" s="103">
        <f t="shared" si="1218"/>
        <v>0</v>
      </c>
      <c r="Q322" s="103"/>
      <c r="R322" s="88">
        <f t="shared" si="1219"/>
        <v>0</v>
      </c>
      <c r="S322" s="89">
        <f t="shared" si="1220"/>
        <v>0</v>
      </c>
      <c r="T322" s="104">
        <f t="shared" si="1221"/>
        <v>91264.66</v>
      </c>
      <c r="U322" s="103">
        <f t="shared" si="1222"/>
        <v>0</v>
      </c>
      <c r="V322" s="103">
        <f t="shared" si="1223"/>
        <v>13837.64</v>
      </c>
      <c r="W322" s="103">
        <f t="shared" si="1224"/>
        <v>0</v>
      </c>
      <c r="X322" s="103">
        <f t="shared" si="1225"/>
        <v>0</v>
      </c>
      <c r="Y322" s="103">
        <f t="shared" si="1226"/>
        <v>0</v>
      </c>
      <c r="Z322" s="105">
        <f t="shared" si="1227"/>
        <v>105102.3</v>
      </c>
      <c r="AA322" s="90">
        <f t="shared" si="1228"/>
        <v>4.4058992265963201E-2</v>
      </c>
      <c r="AB322" s="85">
        <f t="shared" si="1229"/>
        <v>1531.433775316917</v>
      </c>
      <c r="AC322" s="104">
        <f t="shared" si="1230"/>
        <v>101806.26</v>
      </c>
      <c r="AD322" s="104">
        <f t="shared" si="1231"/>
        <v>0</v>
      </c>
      <c r="AE322" s="104">
        <f t="shared" si="1232"/>
        <v>0</v>
      </c>
      <c r="AF322" s="104">
        <f t="shared" si="1233"/>
        <v>0</v>
      </c>
      <c r="AG322" s="86">
        <f t="shared" si="1234"/>
        <v>101806.26</v>
      </c>
      <c r="AH322" s="90">
        <f t="shared" si="1235"/>
        <v>4.2677288907727408E-2</v>
      </c>
      <c r="AI322" s="86">
        <f t="shared" si="1236"/>
        <v>1483.4075477196561</v>
      </c>
      <c r="AJ322" s="104">
        <f t="shared" si="1237"/>
        <v>0</v>
      </c>
      <c r="AK322" s="104">
        <f t="shared" si="1238"/>
        <v>0</v>
      </c>
      <c r="AL322" s="86">
        <f t="shared" si="1239"/>
        <v>0</v>
      </c>
      <c r="AM322" s="90">
        <f t="shared" si="1240"/>
        <v>0</v>
      </c>
      <c r="AN322" s="91">
        <f t="shared" si="1241"/>
        <v>0</v>
      </c>
      <c r="AO322" s="104">
        <f t="shared" si="1242"/>
        <v>22228.889999999996</v>
      </c>
      <c r="AP322" s="104">
        <f t="shared" si="1243"/>
        <v>9086.6299999999992</v>
      </c>
      <c r="AQ322" s="104">
        <f t="shared" si="1244"/>
        <v>0</v>
      </c>
      <c r="AR322" s="104">
        <f t="shared" si="1245"/>
        <v>0</v>
      </c>
      <c r="AS322" s="104">
        <f t="shared" si="1246"/>
        <v>9207.68</v>
      </c>
      <c r="AT322" s="104">
        <f t="shared" si="1247"/>
        <v>0</v>
      </c>
      <c r="AU322" s="104">
        <f t="shared" si="1248"/>
        <v>0</v>
      </c>
      <c r="AV322" s="104">
        <f t="shared" si="1249"/>
        <v>0</v>
      </c>
      <c r="AW322" s="104">
        <f t="shared" si="1250"/>
        <v>0</v>
      </c>
      <c r="AX322" s="104">
        <f t="shared" si="1251"/>
        <v>0</v>
      </c>
      <c r="AY322" s="104">
        <f t="shared" si="1252"/>
        <v>0</v>
      </c>
      <c r="AZ322" s="104">
        <f t="shared" si="1253"/>
        <v>0</v>
      </c>
      <c r="BA322" s="104">
        <f t="shared" si="1254"/>
        <v>0</v>
      </c>
      <c r="BB322" s="104">
        <f t="shared" si="1255"/>
        <v>0</v>
      </c>
      <c r="BC322" s="104">
        <f t="shared" si="1256"/>
        <v>0</v>
      </c>
      <c r="BD322" s="104">
        <f t="shared" si="1257"/>
        <v>0</v>
      </c>
      <c r="BE322" s="86">
        <f t="shared" si="1258"/>
        <v>40523.199999999997</v>
      </c>
      <c r="BF322" s="90">
        <f t="shared" si="1259"/>
        <v>1.6987367121291157E-2</v>
      </c>
      <c r="BG322" s="85">
        <f t="shared" si="1260"/>
        <v>590.45898295206177</v>
      </c>
      <c r="BH322" s="104">
        <f t="shared" si="1261"/>
        <v>2206.27</v>
      </c>
      <c r="BI322" s="104">
        <f t="shared" si="1262"/>
        <v>0</v>
      </c>
      <c r="BJ322" s="104">
        <f t="shared" si="1263"/>
        <v>0</v>
      </c>
      <c r="BK322" s="104">
        <f t="shared" si="1264"/>
        <v>0</v>
      </c>
      <c r="BL322" s="104">
        <f t="shared" si="1265"/>
        <v>0</v>
      </c>
      <c r="BM322" s="104">
        <f t="shared" si="1266"/>
        <v>0</v>
      </c>
      <c r="BN322" s="104">
        <f t="shared" si="1267"/>
        <v>7103.53</v>
      </c>
      <c r="BO322" s="87">
        <f t="shared" si="1268"/>
        <v>9309.7999999999993</v>
      </c>
      <c r="BP322" s="90">
        <f t="shared" si="1269"/>
        <v>3.9026777358598637E-3</v>
      </c>
      <c r="BQ322" s="85">
        <f t="shared" si="1270"/>
        <v>135.65204720967506</v>
      </c>
      <c r="BR322" s="104">
        <f t="shared" si="1271"/>
        <v>0</v>
      </c>
      <c r="BS322" s="104">
        <f t="shared" si="1272"/>
        <v>0</v>
      </c>
      <c r="BT322" s="104">
        <f t="shared" si="1273"/>
        <v>0</v>
      </c>
      <c r="BU322" s="104">
        <f t="shared" si="1274"/>
        <v>2021</v>
      </c>
      <c r="BV322" s="87">
        <f t="shared" si="1275"/>
        <v>2021</v>
      </c>
      <c r="BW322" s="90">
        <f t="shared" si="1276"/>
        <v>8.4720527875709311E-4</v>
      </c>
      <c r="BX322" s="85">
        <f t="shared" si="1277"/>
        <v>29.447763368789161</v>
      </c>
      <c r="BY322" s="104">
        <v>497996.18000000005</v>
      </c>
      <c r="BZ322" s="90">
        <v>0.20876051088415018</v>
      </c>
      <c r="CA322" s="85">
        <v>7256.2462479965043</v>
      </c>
      <c r="CB322" s="104">
        <v>98167.74</v>
      </c>
      <c r="CC322" s="90">
        <f t="shared" si="1278"/>
        <v>4.1152017581224068E-2</v>
      </c>
      <c r="CD322" s="85">
        <f t="shared" si="1279"/>
        <v>1430.3910826169315</v>
      </c>
      <c r="CE322" s="106">
        <f t="shared" si="1280"/>
        <v>170070.00999999998</v>
      </c>
      <c r="CF322" s="107">
        <f t="shared" si="1281"/>
        <v>7.1293523122351113E-2</v>
      </c>
      <c r="CG322" s="108">
        <f t="shared" si="1282"/>
        <v>2478.0709602214774</v>
      </c>
    </row>
    <row r="323" spans="1:85" x14ac:dyDescent="0.2">
      <c r="A323" s="56" t="s">
        <v>605</v>
      </c>
      <c r="B323" s="101" t="s">
        <v>606</v>
      </c>
      <c r="C323" s="102">
        <f t="shared" si="1206"/>
        <v>62</v>
      </c>
      <c r="D323" s="102">
        <f t="shared" si="1207"/>
        <v>1817037.79</v>
      </c>
      <c r="E323" s="103">
        <f t="shared" si="1208"/>
        <v>1022330.5800000001</v>
      </c>
      <c r="F323" s="103">
        <f t="shared" si="1209"/>
        <v>0</v>
      </c>
      <c r="G323" s="103">
        <f t="shared" si="1210"/>
        <v>0</v>
      </c>
      <c r="H323" s="103">
        <f t="shared" si="1283"/>
        <v>1022330.5800000001</v>
      </c>
      <c r="I323" s="90">
        <f t="shared" si="1211"/>
        <v>0.56263583819024487</v>
      </c>
      <c r="J323" s="85">
        <f t="shared" si="1212"/>
        <v>16489.202903225807</v>
      </c>
      <c r="K323" s="103">
        <f t="shared" si="1213"/>
        <v>0</v>
      </c>
      <c r="L323" s="103">
        <f t="shared" si="1214"/>
        <v>0</v>
      </c>
      <c r="M323" s="103">
        <f t="shared" si="1215"/>
        <v>0</v>
      </c>
      <c r="N323" s="103">
        <f t="shared" si="1216"/>
        <v>0</v>
      </c>
      <c r="O323" s="103">
        <f t="shared" si="1217"/>
        <v>0</v>
      </c>
      <c r="P323" s="103">
        <f t="shared" si="1218"/>
        <v>0</v>
      </c>
      <c r="Q323" s="103"/>
      <c r="R323" s="88">
        <f t="shared" si="1219"/>
        <v>0</v>
      </c>
      <c r="S323" s="89">
        <f t="shared" si="1220"/>
        <v>0</v>
      </c>
      <c r="T323" s="104">
        <f t="shared" si="1221"/>
        <v>91584.16</v>
      </c>
      <c r="U323" s="103">
        <f t="shared" si="1222"/>
        <v>0</v>
      </c>
      <c r="V323" s="103">
        <f t="shared" si="1223"/>
        <v>18818.48</v>
      </c>
      <c r="W323" s="103">
        <f t="shared" si="1224"/>
        <v>0</v>
      </c>
      <c r="X323" s="103">
        <f t="shared" si="1225"/>
        <v>0</v>
      </c>
      <c r="Y323" s="103">
        <f t="shared" si="1226"/>
        <v>0</v>
      </c>
      <c r="Z323" s="105">
        <f t="shared" si="1227"/>
        <v>110402.64</v>
      </c>
      <c r="AA323" s="90">
        <f t="shared" si="1228"/>
        <v>6.0759682934277331E-2</v>
      </c>
      <c r="AB323" s="85">
        <f t="shared" si="1229"/>
        <v>1780.6877419354839</v>
      </c>
      <c r="AC323" s="104">
        <f t="shared" si="1230"/>
        <v>77668.899999999994</v>
      </c>
      <c r="AD323" s="104">
        <f t="shared" si="1231"/>
        <v>0</v>
      </c>
      <c r="AE323" s="104">
        <f t="shared" si="1232"/>
        <v>4968</v>
      </c>
      <c r="AF323" s="104">
        <f t="shared" si="1233"/>
        <v>0</v>
      </c>
      <c r="AG323" s="86">
        <f t="shared" si="1234"/>
        <v>82636.899999999994</v>
      </c>
      <c r="AH323" s="90">
        <f t="shared" si="1235"/>
        <v>4.5478911035746812E-2</v>
      </c>
      <c r="AI323" s="86">
        <f t="shared" si="1236"/>
        <v>1332.8532258064515</v>
      </c>
      <c r="AJ323" s="104">
        <f t="shared" si="1237"/>
        <v>0</v>
      </c>
      <c r="AK323" s="104">
        <f t="shared" si="1238"/>
        <v>0</v>
      </c>
      <c r="AL323" s="86">
        <f t="shared" si="1239"/>
        <v>0</v>
      </c>
      <c r="AM323" s="90">
        <f t="shared" si="1240"/>
        <v>0</v>
      </c>
      <c r="AN323" s="91">
        <f t="shared" si="1241"/>
        <v>0</v>
      </c>
      <c r="AO323" s="104">
        <f t="shared" si="1242"/>
        <v>45600.3</v>
      </c>
      <c r="AP323" s="104">
        <f t="shared" si="1243"/>
        <v>25509.14</v>
      </c>
      <c r="AQ323" s="104">
        <f t="shared" si="1244"/>
        <v>0</v>
      </c>
      <c r="AR323" s="104">
        <f t="shared" si="1245"/>
        <v>0</v>
      </c>
      <c r="AS323" s="104">
        <f t="shared" si="1246"/>
        <v>31993.75</v>
      </c>
      <c r="AT323" s="104">
        <f t="shared" si="1247"/>
        <v>0</v>
      </c>
      <c r="AU323" s="104">
        <f t="shared" si="1248"/>
        <v>0</v>
      </c>
      <c r="AV323" s="104">
        <f t="shared" si="1249"/>
        <v>0</v>
      </c>
      <c r="AW323" s="104">
        <f t="shared" si="1250"/>
        <v>0</v>
      </c>
      <c r="AX323" s="104">
        <f t="shared" si="1251"/>
        <v>0</v>
      </c>
      <c r="AY323" s="104">
        <f t="shared" si="1252"/>
        <v>0</v>
      </c>
      <c r="AZ323" s="104">
        <f t="shared" si="1253"/>
        <v>0</v>
      </c>
      <c r="BA323" s="104">
        <f t="shared" si="1254"/>
        <v>0</v>
      </c>
      <c r="BB323" s="104">
        <f t="shared" si="1255"/>
        <v>0</v>
      </c>
      <c r="BC323" s="104">
        <f t="shared" si="1256"/>
        <v>0</v>
      </c>
      <c r="BD323" s="104">
        <f t="shared" si="1257"/>
        <v>0</v>
      </c>
      <c r="BE323" s="86">
        <f t="shared" si="1258"/>
        <v>103103.19</v>
      </c>
      <c r="BF323" s="90">
        <f t="shared" si="1259"/>
        <v>5.6742457733914273E-2</v>
      </c>
      <c r="BG323" s="85">
        <f t="shared" si="1260"/>
        <v>1662.9546774193548</v>
      </c>
      <c r="BH323" s="104">
        <f t="shared" si="1261"/>
        <v>2428.0300000000002</v>
      </c>
      <c r="BI323" s="104">
        <f t="shared" si="1262"/>
        <v>0</v>
      </c>
      <c r="BJ323" s="104">
        <f t="shared" si="1263"/>
        <v>326.7</v>
      </c>
      <c r="BK323" s="104">
        <f t="shared" si="1264"/>
        <v>0</v>
      </c>
      <c r="BL323" s="104">
        <f t="shared" si="1265"/>
        <v>0</v>
      </c>
      <c r="BM323" s="104">
        <f t="shared" si="1266"/>
        <v>0</v>
      </c>
      <c r="BN323" s="104">
        <f t="shared" si="1267"/>
        <v>0</v>
      </c>
      <c r="BO323" s="87">
        <f t="shared" si="1268"/>
        <v>2754.73</v>
      </c>
      <c r="BP323" s="90">
        <f t="shared" si="1269"/>
        <v>1.5160554255726293E-3</v>
      </c>
      <c r="BQ323" s="85">
        <f t="shared" si="1270"/>
        <v>44.431129032258063</v>
      </c>
      <c r="BR323" s="104">
        <f t="shared" si="1271"/>
        <v>0</v>
      </c>
      <c r="BS323" s="104">
        <f t="shared" si="1272"/>
        <v>0</v>
      </c>
      <c r="BT323" s="104">
        <f t="shared" si="1273"/>
        <v>0</v>
      </c>
      <c r="BU323" s="104">
        <f t="shared" si="1274"/>
        <v>0</v>
      </c>
      <c r="BV323" s="87">
        <f t="shared" si="1275"/>
        <v>0</v>
      </c>
      <c r="BW323" s="90">
        <f t="shared" si="1276"/>
        <v>0</v>
      </c>
      <c r="BX323" s="85">
        <f t="shared" si="1277"/>
        <v>0</v>
      </c>
      <c r="BY323" s="104">
        <v>329922.24999999994</v>
      </c>
      <c r="BZ323" s="90">
        <v>0.18157148509277837</v>
      </c>
      <c r="CA323" s="85">
        <v>5321.3266129032245</v>
      </c>
      <c r="CB323" s="104">
        <v>66824.789999999994</v>
      </c>
      <c r="CC323" s="90">
        <f t="shared" si="1278"/>
        <v>3.6776775016880627E-2</v>
      </c>
      <c r="CD323" s="85">
        <f t="shared" si="1279"/>
        <v>1077.8191935483869</v>
      </c>
      <c r="CE323" s="106">
        <f t="shared" si="1280"/>
        <v>99062.71</v>
      </c>
      <c r="CF323" s="107">
        <f t="shared" si="1281"/>
        <v>5.451879457058513E-2</v>
      </c>
      <c r="CG323" s="108">
        <f t="shared" si="1282"/>
        <v>1597.7856451612904</v>
      </c>
    </row>
    <row r="324" spans="1:85" x14ac:dyDescent="0.2">
      <c r="A324" s="56" t="s">
        <v>607</v>
      </c>
      <c r="B324" s="101" t="s">
        <v>608</v>
      </c>
      <c r="C324" s="102">
        <f t="shared" si="1206"/>
        <v>66.349999999999994</v>
      </c>
      <c r="D324" s="102">
        <f t="shared" si="1207"/>
        <v>1941584.76</v>
      </c>
      <c r="E324" s="103">
        <f t="shared" si="1208"/>
        <v>1208813.44</v>
      </c>
      <c r="F324" s="103">
        <f t="shared" si="1209"/>
        <v>0</v>
      </c>
      <c r="G324" s="103">
        <f t="shared" si="1210"/>
        <v>0</v>
      </c>
      <c r="H324" s="103">
        <f t="shared" si="1283"/>
        <v>1208813.44</v>
      </c>
      <c r="I324" s="90">
        <f t="shared" si="1211"/>
        <v>0.6225911249942031</v>
      </c>
      <c r="J324" s="85">
        <f t="shared" si="1212"/>
        <v>18218.740617935193</v>
      </c>
      <c r="K324" s="103">
        <f t="shared" si="1213"/>
        <v>0</v>
      </c>
      <c r="L324" s="103">
        <f t="shared" si="1214"/>
        <v>0</v>
      </c>
      <c r="M324" s="103">
        <f t="shared" si="1215"/>
        <v>0</v>
      </c>
      <c r="N324" s="103">
        <f t="shared" si="1216"/>
        <v>0</v>
      </c>
      <c r="O324" s="103">
        <f t="shared" si="1217"/>
        <v>0</v>
      </c>
      <c r="P324" s="103">
        <f t="shared" si="1218"/>
        <v>0</v>
      </c>
      <c r="Q324" s="103"/>
      <c r="R324" s="88">
        <f t="shared" si="1219"/>
        <v>0</v>
      </c>
      <c r="S324" s="89">
        <f t="shared" si="1220"/>
        <v>0</v>
      </c>
      <c r="T324" s="104">
        <f t="shared" si="1221"/>
        <v>37903.949999999997</v>
      </c>
      <c r="U324" s="103">
        <f t="shared" si="1222"/>
        <v>0</v>
      </c>
      <c r="V324" s="103">
        <f t="shared" si="1223"/>
        <v>0</v>
      </c>
      <c r="W324" s="103">
        <f t="shared" si="1224"/>
        <v>0</v>
      </c>
      <c r="X324" s="103">
        <f t="shared" si="1225"/>
        <v>0</v>
      </c>
      <c r="Y324" s="103">
        <f t="shared" si="1226"/>
        <v>0</v>
      </c>
      <c r="Z324" s="105">
        <f t="shared" si="1227"/>
        <v>37903.949999999997</v>
      </c>
      <c r="AA324" s="90">
        <f t="shared" si="1228"/>
        <v>1.952217115672045E-2</v>
      </c>
      <c r="AB324" s="85">
        <f t="shared" si="1229"/>
        <v>571.27279577995478</v>
      </c>
      <c r="AC324" s="104">
        <f t="shared" si="1230"/>
        <v>0</v>
      </c>
      <c r="AD324" s="104">
        <f t="shared" si="1231"/>
        <v>0</v>
      </c>
      <c r="AE324" s="104">
        <f t="shared" si="1232"/>
        <v>0</v>
      </c>
      <c r="AF324" s="104">
        <f t="shared" si="1233"/>
        <v>0</v>
      </c>
      <c r="AG324" s="86">
        <f t="shared" si="1234"/>
        <v>0</v>
      </c>
      <c r="AH324" s="90">
        <f t="shared" si="1235"/>
        <v>0</v>
      </c>
      <c r="AI324" s="86">
        <f t="shared" si="1236"/>
        <v>0</v>
      </c>
      <c r="AJ324" s="104">
        <f t="shared" si="1237"/>
        <v>0</v>
      </c>
      <c r="AK324" s="104">
        <f t="shared" si="1238"/>
        <v>0</v>
      </c>
      <c r="AL324" s="86">
        <f t="shared" si="1239"/>
        <v>0</v>
      </c>
      <c r="AM324" s="90">
        <f t="shared" si="1240"/>
        <v>0</v>
      </c>
      <c r="AN324" s="91">
        <f t="shared" si="1241"/>
        <v>0</v>
      </c>
      <c r="AO324" s="104">
        <f t="shared" si="1242"/>
        <v>26859.050000000003</v>
      </c>
      <c r="AP324" s="104">
        <f t="shared" si="1243"/>
        <v>3939.43</v>
      </c>
      <c r="AQ324" s="104">
        <f t="shared" si="1244"/>
        <v>0</v>
      </c>
      <c r="AR324" s="104">
        <f t="shared" si="1245"/>
        <v>0</v>
      </c>
      <c r="AS324" s="104">
        <f t="shared" si="1246"/>
        <v>15201.789999999999</v>
      </c>
      <c r="AT324" s="104">
        <f t="shared" si="1247"/>
        <v>0</v>
      </c>
      <c r="AU324" s="104">
        <f t="shared" si="1248"/>
        <v>0</v>
      </c>
      <c r="AV324" s="104">
        <f t="shared" si="1249"/>
        <v>26.950000000000003</v>
      </c>
      <c r="AW324" s="104">
        <f t="shared" si="1250"/>
        <v>0</v>
      </c>
      <c r="AX324" s="104">
        <f t="shared" si="1251"/>
        <v>0</v>
      </c>
      <c r="AY324" s="104">
        <f t="shared" si="1252"/>
        <v>0</v>
      </c>
      <c r="AZ324" s="104">
        <f t="shared" si="1253"/>
        <v>0</v>
      </c>
      <c r="BA324" s="104">
        <f t="shared" si="1254"/>
        <v>0</v>
      </c>
      <c r="BB324" s="104">
        <f t="shared" si="1255"/>
        <v>0</v>
      </c>
      <c r="BC324" s="104">
        <f t="shared" si="1256"/>
        <v>4315.8600000000006</v>
      </c>
      <c r="BD324" s="104">
        <f t="shared" si="1257"/>
        <v>0</v>
      </c>
      <c r="BE324" s="86">
        <f t="shared" si="1258"/>
        <v>50343.08</v>
      </c>
      <c r="BF324" s="90">
        <f t="shared" si="1259"/>
        <v>2.5928860298635639E-2</v>
      </c>
      <c r="BG324" s="85">
        <f t="shared" si="1260"/>
        <v>758.75026375282596</v>
      </c>
      <c r="BH324" s="104">
        <f t="shared" si="1261"/>
        <v>0</v>
      </c>
      <c r="BI324" s="104">
        <f t="shared" si="1262"/>
        <v>233.86</v>
      </c>
      <c r="BJ324" s="104">
        <f t="shared" si="1263"/>
        <v>0</v>
      </c>
      <c r="BK324" s="104">
        <f t="shared" si="1264"/>
        <v>0</v>
      </c>
      <c r="BL324" s="104">
        <f t="shared" si="1265"/>
        <v>0</v>
      </c>
      <c r="BM324" s="104">
        <f t="shared" si="1266"/>
        <v>0</v>
      </c>
      <c r="BN324" s="104">
        <f t="shared" si="1267"/>
        <v>0</v>
      </c>
      <c r="BO324" s="87">
        <f t="shared" si="1268"/>
        <v>233.86</v>
      </c>
      <c r="BP324" s="90">
        <f t="shared" si="1269"/>
        <v>1.2044799939612217E-4</v>
      </c>
      <c r="BQ324" s="85">
        <f t="shared" si="1270"/>
        <v>3.5246420497362476</v>
      </c>
      <c r="BR324" s="104">
        <f t="shared" si="1271"/>
        <v>0</v>
      </c>
      <c r="BS324" s="104">
        <f t="shared" si="1272"/>
        <v>0</v>
      </c>
      <c r="BT324" s="104">
        <f t="shared" si="1273"/>
        <v>0</v>
      </c>
      <c r="BU324" s="104">
        <f t="shared" si="1274"/>
        <v>0</v>
      </c>
      <c r="BV324" s="87">
        <f t="shared" si="1275"/>
        <v>0</v>
      </c>
      <c r="BW324" s="90">
        <f t="shared" si="1276"/>
        <v>0</v>
      </c>
      <c r="BX324" s="85">
        <f t="shared" si="1277"/>
        <v>0</v>
      </c>
      <c r="BY324" s="104">
        <v>501923.4</v>
      </c>
      <c r="BZ324" s="90">
        <v>0.25851222688830749</v>
      </c>
      <c r="CA324" s="85">
        <v>7564.7837226827442</v>
      </c>
      <c r="CB324" s="104">
        <v>91200.24</v>
      </c>
      <c r="CC324" s="90">
        <f t="shared" si="1278"/>
        <v>4.6972062141649694E-2</v>
      </c>
      <c r="CD324" s="85">
        <f t="shared" si="1279"/>
        <v>1374.5326299924643</v>
      </c>
      <c r="CE324" s="106">
        <f t="shared" si="1280"/>
        <v>51166.790000000008</v>
      </c>
      <c r="CF324" s="107">
        <f t="shared" si="1281"/>
        <v>2.6353106521087449E-2</v>
      </c>
      <c r="CG324" s="108">
        <f t="shared" si="1282"/>
        <v>771.16488319517725</v>
      </c>
    </row>
    <row r="325" spans="1:85" x14ac:dyDescent="0.2">
      <c r="A325" s="56" t="s">
        <v>609</v>
      </c>
      <c r="B325" s="101" t="s">
        <v>610</v>
      </c>
      <c r="C325" s="102">
        <f t="shared" si="1206"/>
        <v>68.599999999999994</v>
      </c>
      <c r="D325" s="102">
        <f t="shared" si="1207"/>
        <v>685098.34</v>
      </c>
      <c r="E325" s="103">
        <f t="shared" si="1208"/>
        <v>362061.60999999993</v>
      </c>
      <c r="F325" s="103">
        <f t="shared" si="1209"/>
        <v>0</v>
      </c>
      <c r="G325" s="103">
        <f t="shared" si="1210"/>
        <v>0</v>
      </c>
      <c r="H325" s="103">
        <f t="shared" si="1283"/>
        <v>362061.60999999993</v>
      </c>
      <c r="I325" s="90">
        <f t="shared" si="1211"/>
        <v>0.52848122504573569</v>
      </c>
      <c r="J325" s="85">
        <f t="shared" si="1212"/>
        <v>5277.8660349854217</v>
      </c>
      <c r="K325" s="103">
        <f t="shared" si="1213"/>
        <v>0</v>
      </c>
      <c r="L325" s="103">
        <f t="shared" si="1214"/>
        <v>0</v>
      </c>
      <c r="M325" s="103">
        <f t="shared" si="1215"/>
        <v>0</v>
      </c>
      <c r="N325" s="103">
        <f t="shared" si="1216"/>
        <v>0</v>
      </c>
      <c r="O325" s="103">
        <f t="shared" si="1217"/>
        <v>0</v>
      </c>
      <c r="P325" s="103">
        <f t="shared" si="1218"/>
        <v>0</v>
      </c>
      <c r="Q325" s="103"/>
      <c r="R325" s="88">
        <f t="shared" si="1219"/>
        <v>0</v>
      </c>
      <c r="S325" s="89">
        <f t="shared" si="1220"/>
        <v>0</v>
      </c>
      <c r="T325" s="104">
        <f t="shared" si="1221"/>
        <v>76049.58</v>
      </c>
      <c r="U325" s="103">
        <f t="shared" si="1222"/>
        <v>0</v>
      </c>
      <c r="V325" s="103">
        <f t="shared" si="1223"/>
        <v>12532.76</v>
      </c>
      <c r="W325" s="103">
        <f t="shared" si="1224"/>
        <v>0</v>
      </c>
      <c r="X325" s="103">
        <f t="shared" si="1225"/>
        <v>0</v>
      </c>
      <c r="Y325" s="103">
        <f t="shared" si="1226"/>
        <v>0</v>
      </c>
      <c r="Z325" s="105">
        <f t="shared" si="1227"/>
        <v>88582.34</v>
      </c>
      <c r="AA325" s="90">
        <f t="shared" si="1228"/>
        <v>0.12929872228270178</v>
      </c>
      <c r="AB325" s="85">
        <f t="shared" si="1229"/>
        <v>1291.2877551020408</v>
      </c>
      <c r="AC325" s="104">
        <f t="shared" si="1230"/>
        <v>0</v>
      </c>
      <c r="AD325" s="104">
        <f t="shared" si="1231"/>
        <v>0</v>
      </c>
      <c r="AE325" s="104">
        <f t="shared" si="1232"/>
        <v>0</v>
      </c>
      <c r="AF325" s="104">
        <f t="shared" si="1233"/>
        <v>0</v>
      </c>
      <c r="AG325" s="86">
        <f t="shared" si="1234"/>
        <v>0</v>
      </c>
      <c r="AH325" s="90">
        <f t="shared" si="1235"/>
        <v>0</v>
      </c>
      <c r="AI325" s="86">
        <f t="shared" si="1236"/>
        <v>0</v>
      </c>
      <c r="AJ325" s="104">
        <f t="shared" si="1237"/>
        <v>0</v>
      </c>
      <c r="AK325" s="104">
        <f t="shared" si="1238"/>
        <v>0</v>
      </c>
      <c r="AL325" s="86">
        <f t="shared" si="1239"/>
        <v>0</v>
      </c>
      <c r="AM325" s="90">
        <f t="shared" si="1240"/>
        <v>0</v>
      </c>
      <c r="AN325" s="91">
        <f t="shared" si="1241"/>
        <v>0</v>
      </c>
      <c r="AO325" s="104">
        <f t="shared" si="1242"/>
        <v>20601.570000000003</v>
      </c>
      <c r="AP325" s="104">
        <f t="shared" si="1243"/>
        <v>9584.7100000000009</v>
      </c>
      <c r="AQ325" s="104">
        <f t="shared" si="1244"/>
        <v>0</v>
      </c>
      <c r="AR325" s="104">
        <f t="shared" si="1245"/>
        <v>0</v>
      </c>
      <c r="AS325" s="104">
        <f t="shared" si="1246"/>
        <v>16696.07</v>
      </c>
      <c r="AT325" s="104">
        <f t="shared" si="1247"/>
        <v>0</v>
      </c>
      <c r="AU325" s="104">
        <f t="shared" si="1248"/>
        <v>0</v>
      </c>
      <c r="AV325" s="104">
        <f t="shared" si="1249"/>
        <v>0</v>
      </c>
      <c r="AW325" s="104">
        <f t="shared" si="1250"/>
        <v>0</v>
      </c>
      <c r="AX325" s="104">
        <f t="shared" si="1251"/>
        <v>0</v>
      </c>
      <c r="AY325" s="104">
        <f t="shared" si="1252"/>
        <v>0</v>
      </c>
      <c r="AZ325" s="104">
        <f t="shared" si="1253"/>
        <v>0</v>
      </c>
      <c r="BA325" s="104">
        <f t="shared" si="1254"/>
        <v>0</v>
      </c>
      <c r="BB325" s="104">
        <f t="shared" si="1255"/>
        <v>0</v>
      </c>
      <c r="BC325" s="104">
        <f t="shared" si="1256"/>
        <v>0</v>
      </c>
      <c r="BD325" s="104">
        <f t="shared" si="1257"/>
        <v>0</v>
      </c>
      <c r="BE325" s="86">
        <f t="shared" si="1258"/>
        <v>46882.350000000006</v>
      </c>
      <c r="BF325" s="90">
        <f t="shared" si="1259"/>
        <v>6.8431562686314507E-2</v>
      </c>
      <c r="BG325" s="85">
        <f t="shared" si="1260"/>
        <v>683.41618075801762</v>
      </c>
      <c r="BH325" s="104">
        <f t="shared" si="1261"/>
        <v>0</v>
      </c>
      <c r="BI325" s="104">
        <f t="shared" si="1262"/>
        <v>0</v>
      </c>
      <c r="BJ325" s="104">
        <f t="shared" si="1263"/>
        <v>0</v>
      </c>
      <c r="BK325" s="104">
        <f t="shared" si="1264"/>
        <v>0</v>
      </c>
      <c r="BL325" s="104">
        <f t="shared" si="1265"/>
        <v>0</v>
      </c>
      <c r="BM325" s="104">
        <f t="shared" si="1266"/>
        <v>0</v>
      </c>
      <c r="BN325" s="104">
        <f t="shared" si="1267"/>
        <v>0</v>
      </c>
      <c r="BO325" s="87">
        <f t="shared" si="1268"/>
        <v>0</v>
      </c>
      <c r="BP325" s="90">
        <f t="shared" si="1269"/>
        <v>0</v>
      </c>
      <c r="BQ325" s="85">
        <f t="shared" si="1270"/>
        <v>0</v>
      </c>
      <c r="BR325" s="104">
        <f t="shared" si="1271"/>
        <v>0</v>
      </c>
      <c r="BS325" s="104">
        <f t="shared" si="1272"/>
        <v>0</v>
      </c>
      <c r="BT325" s="104">
        <f t="shared" si="1273"/>
        <v>0</v>
      </c>
      <c r="BU325" s="104">
        <f t="shared" si="1274"/>
        <v>0</v>
      </c>
      <c r="BV325" s="87">
        <f t="shared" si="1275"/>
        <v>0</v>
      </c>
      <c r="BW325" s="90">
        <f t="shared" si="1276"/>
        <v>0</v>
      </c>
      <c r="BX325" s="85">
        <f t="shared" si="1277"/>
        <v>0</v>
      </c>
      <c r="BY325" s="104">
        <v>147458.59999999998</v>
      </c>
      <c r="BZ325" s="90">
        <v>0.21523712931489511</v>
      </c>
      <c r="CA325" s="85">
        <v>2149.5422740524778</v>
      </c>
      <c r="CB325" s="104">
        <v>40113.440000000002</v>
      </c>
      <c r="CC325" s="90">
        <f t="shared" si="1278"/>
        <v>5.8551360670352819E-2</v>
      </c>
      <c r="CD325" s="85">
        <f t="shared" si="1279"/>
        <v>584.74402332361524</v>
      </c>
      <c r="CE325" s="106">
        <f t="shared" si="1280"/>
        <v>0</v>
      </c>
      <c r="CF325" s="107">
        <f t="shared" si="1281"/>
        <v>0</v>
      </c>
      <c r="CG325" s="108">
        <f t="shared" si="1282"/>
        <v>0</v>
      </c>
    </row>
    <row r="326" spans="1:85" x14ac:dyDescent="0.2">
      <c r="A326" s="56" t="s">
        <v>611</v>
      </c>
      <c r="B326" s="101" t="s">
        <v>612</v>
      </c>
      <c r="C326" s="102">
        <f t="shared" si="1206"/>
        <v>52.650000000000006</v>
      </c>
      <c r="D326" s="102">
        <f t="shared" si="1207"/>
        <v>749906.66</v>
      </c>
      <c r="E326" s="103">
        <f t="shared" si="1208"/>
        <v>360593.99000000005</v>
      </c>
      <c r="F326" s="103">
        <f t="shared" si="1209"/>
        <v>0</v>
      </c>
      <c r="G326" s="103">
        <f t="shared" si="1210"/>
        <v>0</v>
      </c>
      <c r="H326" s="103">
        <f t="shared" si="1283"/>
        <v>360593.99000000005</v>
      </c>
      <c r="I326" s="90">
        <f t="shared" si="1211"/>
        <v>0.48085183027978445</v>
      </c>
      <c r="J326" s="85">
        <f t="shared" si="1212"/>
        <v>6848.8886989553657</v>
      </c>
      <c r="K326" s="103">
        <f t="shared" si="1213"/>
        <v>0</v>
      </c>
      <c r="L326" s="103">
        <f t="shared" si="1214"/>
        <v>0</v>
      </c>
      <c r="M326" s="103">
        <f t="shared" si="1215"/>
        <v>0</v>
      </c>
      <c r="N326" s="103">
        <f t="shared" si="1216"/>
        <v>0</v>
      </c>
      <c r="O326" s="103">
        <f t="shared" si="1217"/>
        <v>0</v>
      </c>
      <c r="P326" s="103">
        <f t="shared" si="1218"/>
        <v>0</v>
      </c>
      <c r="Q326" s="103"/>
      <c r="R326" s="88">
        <f t="shared" si="1219"/>
        <v>0</v>
      </c>
      <c r="S326" s="89">
        <f t="shared" si="1220"/>
        <v>0</v>
      </c>
      <c r="T326" s="104">
        <f t="shared" si="1221"/>
        <v>15711.5</v>
      </c>
      <c r="U326" s="103">
        <f t="shared" si="1222"/>
        <v>796.03</v>
      </c>
      <c r="V326" s="103">
        <f t="shared" si="1223"/>
        <v>0</v>
      </c>
      <c r="W326" s="103">
        <f t="shared" si="1224"/>
        <v>0</v>
      </c>
      <c r="X326" s="103">
        <f t="shared" si="1225"/>
        <v>0</v>
      </c>
      <c r="Y326" s="103">
        <f t="shared" si="1226"/>
        <v>0</v>
      </c>
      <c r="Z326" s="105">
        <f t="shared" si="1227"/>
        <v>16507.53</v>
      </c>
      <c r="AA326" s="90">
        <f t="shared" si="1228"/>
        <v>2.2012779563792644E-2</v>
      </c>
      <c r="AB326" s="85">
        <f t="shared" si="1229"/>
        <v>313.5333333333333</v>
      </c>
      <c r="AC326" s="104">
        <f t="shared" si="1230"/>
        <v>0</v>
      </c>
      <c r="AD326" s="104">
        <f t="shared" si="1231"/>
        <v>0</v>
      </c>
      <c r="AE326" s="104">
        <f t="shared" si="1232"/>
        <v>0</v>
      </c>
      <c r="AF326" s="104">
        <f t="shared" si="1233"/>
        <v>0</v>
      </c>
      <c r="AG326" s="86">
        <f t="shared" si="1234"/>
        <v>0</v>
      </c>
      <c r="AH326" s="90">
        <f t="shared" si="1235"/>
        <v>0</v>
      </c>
      <c r="AI326" s="86">
        <f t="shared" si="1236"/>
        <v>0</v>
      </c>
      <c r="AJ326" s="104">
        <f t="shared" si="1237"/>
        <v>0</v>
      </c>
      <c r="AK326" s="104">
        <f t="shared" si="1238"/>
        <v>0</v>
      </c>
      <c r="AL326" s="86">
        <f t="shared" si="1239"/>
        <v>0</v>
      </c>
      <c r="AM326" s="90">
        <f t="shared" si="1240"/>
        <v>0</v>
      </c>
      <c r="AN326" s="91">
        <f t="shared" si="1241"/>
        <v>0</v>
      </c>
      <c r="AO326" s="104">
        <f t="shared" si="1242"/>
        <v>0</v>
      </c>
      <c r="AP326" s="104">
        <f t="shared" si="1243"/>
        <v>28856.499999999996</v>
      </c>
      <c r="AQ326" s="104">
        <f t="shared" si="1244"/>
        <v>0</v>
      </c>
      <c r="AR326" s="104">
        <f t="shared" si="1245"/>
        <v>0</v>
      </c>
      <c r="AS326" s="104">
        <f t="shared" si="1246"/>
        <v>2212.96</v>
      </c>
      <c r="AT326" s="104">
        <f t="shared" si="1247"/>
        <v>0</v>
      </c>
      <c r="AU326" s="104">
        <f t="shared" si="1248"/>
        <v>0</v>
      </c>
      <c r="AV326" s="104">
        <f t="shared" si="1249"/>
        <v>13299.06</v>
      </c>
      <c r="AW326" s="104">
        <f t="shared" si="1250"/>
        <v>0</v>
      </c>
      <c r="AX326" s="104">
        <f t="shared" si="1251"/>
        <v>0</v>
      </c>
      <c r="AY326" s="104">
        <f t="shared" si="1252"/>
        <v>0</v>
      </c>
      <c r="AZ326" s="104">
        <f t="shared" si="1253"/>
        <v>0</v>
      </c>
      <c r="BA326" s="104">
        <f t="shared" si="1254"/>
        <v>0</v>
      </c>
      <c r="BB326" s="104">
        <f t="shared" si="1255"/>
        <v>0</v>
      </c>
      <c r="BC326" s="104">
        <f t="shared" si="1256"/>
        <v>0</v>
      </c>
      <c r="BD326" s="104">
        <f t="shared" si="1257"/>
        <v>0</v>
      </c>
      <c r="BE326" s="86">
        <f t="shared" si="1258"/>
        <v>44368.52</v>
      </c>
      <c r="BF326" s="90">
        <f t="shared" si="1259"/>
        <v>5.9165389996669711E-2</v>
      </c>
      <c r="BG326" s="85">
        <f t="shared" si="1260"/>
        <v>842.70693257359903</v>
      </c>
      <c r="BH326" s="104">
        <f t="shared" si="1261"/>
        <v>0</v>
      </c>
      <c r="BI326" s="104">
        <f t="shared" si="1262"/>
        <v>0</v>
      </c>
      <c r="BJ326" s="104">
        <f t="shared" si="1263"/>
        <v>1000</v>
      </c>
      <c r="BK326" s="104">
        <f t="shared" si="1264"/>
        <v>0</v>
      </c>
      <c r="BL326" s="104">
        <f t="shared" si="1265"/>
        <v>0</v>
      </c>
      <c r="BM326" s="104">
        <f t="shared" si="1266"/>
        <v>0</v>
      </c>
      <c r="BN326" s="104">
        <f t="shared" si="1267"/>
        <v>1961.96</v>
      </c>
      <c r="BO326" s="87">
        <f t="shared" si="1268"/>
        <v>2961.96</v>
      </c>
      <c r="BP326" s="90">
        <f t="shared" si="1269"/>
        <v>3.9497715622368252E-3</v>
      </c>
      <c r="BQ326" s="85">
        <f t="shared" si="1270"/>
        <v>56.257549857549854</v>
      </c>
      <c r="BR326" s="104">
        <f t="shared" si="1271"/>
        <v>0</v>
      </c>
      <c r="BS326" s="104">
        <f t="shared" si="1272"/>
        <v>0</v>
      </c>
      <c r="BT326" s="104">
        <f t="shared" si="1273"/>
        <v>0</v>
      </c>
      <c r="BU326" s="104">
        <f t="shared" si="1274"/>
        <v>0</v>
      </c>
      <c r="BV326" s="87">
        <f t="shared" si="1275"/>
        <v>0</v>
      </c>
      <c r="BW326" s="90">
        <f t="shared" si="1276"/>
        <v>0</v>
      </c>
      <c r="BX326" s="85">
        <f t="shared" si="1277"/>
        <v>0</v>
      </c>
      <c r="BY326" s="104">
        <v>286004.24000000005</v>
      </c>
      <c r="BZ326" s="90">
        <v>0.3813864514818418</v>
      </c>
      <c r="CA326" s="85">
        <v>5432.1792972459643</v>
      </c>
      <c r="CB326" s="104">
        <v>1446.77</v>
      </c>
      <c r="CC326" s="90">
        <f t="shared" si="1278"/>
        <v>1.9292667703471255E-3</v>
      </c>
      <c r="CD326" s="85">
        <f t="shared" si="1279"/>
        <v>27.47901234567901</v>
      </c>
      <c r="CE326" s="106">
        <f t="shared" si="1280"/>
        <v>38023.649999999994</v>
      </c>
      <c r="CF326" s="107">
        <f t="shared" si="1281"/>
        <v>5.0704510345327504E-2</v>
      </c>
      <c r="CG326" s="108">
        <f t="shared" si="1282"/>
        <v>722.19658119658106</v>
      </c>
    </row>
    <row r="327" spans="1:85" x14ac:dyDescent="0.2">
      <c r="A327" s="56" t="s">
        <v>613</v>
      </c>
      <c r="B327" s="101" t="s">
        <v>614</v>
      </c>
      <c r="C327" s="102">
        <f t="shared" si="1206"/>
        <v>65.549999999999983</v>
      </c>
      <c r="D327" s="102">
        <f t="shared" si="1207"/>
        <v>1603996.77</v>
      </c>
      <c r="E327" s="103">
        <f t="shared" si="1208"/>
        <v>844590.54999999981</v>
      </c>
      <c r="F327" s="103">
        <f t="shared" si="1209"/>
        <v>0</v>
      </c>
      <c r="G327" s="103">
        <f>IF(ISNA(VLOOKUP($A327,program1516,3,FALSE))=TRUE,0,VLOOKUP($A327,program1516,3,FALSE))</f>
        <v>0</v>
      </c>
      <c r="H327" s="103">
        <f t="shared" si="1283"/>
        <v>844590.54999999981</v>
      </c>
      <c r="I327" s="90">
        <f t="shared" si="1211"/>
        <v>0.52655377229967848</v>
      </c>
      <c r="J327" s="85">
        <f t="shared" si="1212"/>
        <v>12884.676582761251</v>
      </c>
      <c r="K327" s="103">
        <f t="shared" si="1213"/>
        <v>0</v>
      </c>
      <c r="L327" s="103">
        <f t="shared" si="1214"/>
        <v>0</v>
      </c>
      <c r="M327" s="103">
        <f t="shared" si="1215"/>
        <v>0</v>
      </c>
      <c r="N327" s="103">
        <f t="shared" si="1216"/>
        <v>0</v>
      </c>
      <c r="O327" s="103">
        <f t="shared" si="1217"/>
        <v>0</v>
      </c>
      <c r="P327" s="103">
        <f t="shared" si="1218"/>
        <v>0</v>
      </c>
      <c r="Q327" s="103"/>
      <c r="R327" s="88">
        <f t="shared" si="1219"/>
        <v>0</v>
      </c>
      <c r="S327" s="89">
        <f t="shared" si="1220"/>
        <v>0</v>
      </c>
      <c r="T327" s="104">
        <f t="shared" si="1221"/>
        <v>43064.2</v>
      </c>
      <c r="U327" s="103">
        <f t="shared" si="1222"/>
        <v>0</v>
      </c>
      <c r="V327" s="103">
        <f t="shared" si="1223"/>
        <v>7373.65</v>
      </c>
      <c r="W327" s="103">
        <f t="shared" si="1224"/>
        <v>0</v>
      </c>
      <c r="X327" s="103">
        <f t="shared" si="1225"/>
        <v>0</v>
      </c>
      <c r="Y327" s="103">
        <f t="shared" si="1226"/>
        <v>0</v>
      </c>
      <c r="Z327" s="105">
        <f t="shared" si="1227"/>
        <v>50437.85</v>
      </c>
      <c r="AA327" s="90">
        <f t="shared" si="1228"/>
        <v>3.1445106962403671E-2</v>
      </c>
      <c r="AB327" s="85">
        <f t="shared" si="1229"/>
        <v>769.45614035087738</v>
      </c>
      <c r="AC327" s="104">
        <f t="shared" si="1230"/>
        <v>0</v>
      </c>
      <c r="AD327" s="104">
        <f t="shared" si="1231"/>
        <v>0</v>
      </c>
      <c r="AE327" s="104">
        <f t="shared" si="1232"/>
        <v>0</v>
      </c>
      <c r="AF327" s="104">
        <f t="shared" si="1233"/>
        <v>0</v>
      </c>
      <c r="AG327" s="86">
        <f t="shared" si="1234"/>
        <v>0</v>
      </c>
      <c r="AH327" s="90">
        <f t="shared" si="1235"/>
        <v>0</v>
      </c>
      <c r="AI327" s="86">
        <f t="shared" si="1236"/>
        <v>0</v>
      </c>
      <c r="AJ327" s="104">
        <f t="shared" si="1237"/>
        <v>0</v>
      </c>
      <c r="AK327" s="104">
        <f t="shared" si="1238"/>
        <v>0</v>
      </c>
      <c r="AL327" s="86">
        <f t="shared" si="1239"/>
        <v>0</v>
      </c>
      <c r="AM327" s="90">
        <f t="shared" si="1240"/>
        <v>0</v>
      </c>
      <c r="AN327" s="91">
        <f t="shared" si="1241"/>
        <v>0</v>
      </c>
      <c r="AO327" s="104">
        <f t="shared" si="1242"/>
        <v>15242.06</v>
      </c>
      <c r="AP327" s="104">
        <f t="shared" si="1243"/>
        <v>27261.93</v>
      </c>
      <c r="AQ327" s="104">
        <f t="shared" si="1244"/>
        <v>0</v>
      </c>
      <c r="AR327" s="104">
        <f t="shared" si="1245"/>
        <v>0</v>
      </c>
      <c r="AS327" s="104">
        <f t="shared" si="1246"/>
        <v>13951.009999999998</v>
      </c>
      <c r="AT327" s="104">
        <f t="shared" si="1247"/>
        <v>0</v>
      </c>
      <c r="AU327" s="104">
        <f t="shared" si="1248"/>
        <v>0</v>
      </c>
      <c r="AV327" s="104">
        <f t="shared" si="1249"/>
        <v>0</v>
      </c>
      <c r="AW327" s="104">
        <f t="shared" si="1250"/>
        <v>0</v>
      </c>
      <c r="AX327" s="104">
        <f t="shared" si="1251"/>
        <v>0</v>
      </c>
      <c r="AY327" s="104">
        <f t="shared" si="1252"/>
        <v>0</v>
      </c>
      <c r="AZ327" s="104">
        <f t="shared" si="1253"/>
        <v>0</v>
      </c>
      <c r="BA327" s="104">
        <f t="shared" si="1254"/>
        <v>0</v>
      </c>
      <c r="BB327" s="104">
        <f t="shared" si="1255"/>
        <v>0</v>
      </c>
      <c r="BC327" s="104">
        <f t="shared" si="1256"/>
        <v>0</v>
      </c>
      <c r="BD327" s="104">
        <f t="shared" si="1257"/>
        <v>0</v>
      </c>
      <c r="BE327" s="86">
        <f t="shared" si="1258"/>
        <v>56455</v>
      </c>
      <c r="BF327" s="90">
        <f t="shared" si="1259"/>
        <v>3.5196454915554475E-2</v>
      </c>
      <c r="BG327" s="85">
        <f t="shared" si="1260"/>
        <v>861.25095347063336</v>
      </c>
      <c r="BH327" s="104">
        <f t="shared" si="1261"/>
        <v>0</v>
      </c>
      <c r="BI327" s="104">
        <f t="shared" si="1262"/>
        <v>0</v>
      </c>
      <c r="BJ327" s="104">
        <f t="shared" si="1263"/>
        <v>0</v>
      </c>
      <c r="BK327" s="104">
        <f t="shared" si="1264"/>
        <v>0</v>
      </c>
      <c r="BL327" s="104">
        <f t="shared" si="1265"/>
        <v>0</v>
      </c>
      <c r="BM327" s="104">
        <f t="shared" si="1266"/>
        <v>0</v>
      </c>
      <c r="BN327" s="104">
        <f t="shared" si="1267"/>
        <v>0</v>
      </c>
      <c r="BO327" s="87">
        <f t="shared" si="1268"/>
        <v>0</v>
      </c>
      <c r="BP327" s="90">
        <f t="shared" si="1269"/>
        <v>0</v>
      </c>
      <c r="BQ327" s="85">
        <f t="shared" si="1270"/>
        <v>0</v>
      </c>
      <c r="BR327" s="104">
        <f t="shared" si="1271"/>
        <v>0</v>
      </c>
      <c r="BS327" s="104">
        <f t="shared" si="1272"/>
        <v>0</v>
      </c>
      <c r="BT327" s="104">
        <f t="shared" si="1273"/>
        <v>0</v>
      </c>
      <c r="BU327" s="104">
        <f t="shared" si="1274"/>
        <v>6556.49</v>
      </c>
      <c r="BV327" s="87">
        <f t="shared" si="1275"/>
        <v>6556.49</v>
      </c>
      <c r="BW327" s="90">
        <f t="shared" si="1276"/>
        <v>4.0875955130508148E-3</v>
      </c>
      <c r="BX327" s="85">
        <f t="shared" si="1277"/>
        <v>100.02273073989323</v>
      </c>
      <c r="BY327" s="104">
        <v>439992.31000000011</v>
      </c>
      <c r="BZ327" s="90">
        <v>0.27430997258180273</v>
      </c>
      <c r="CA327" s="85">
        <v>6712.3159420289894</v>
      </c>
      <c r="CB327" s="104">
        <v>84998.489999999991</v>
      </c>
      <c r="CC327" s="90">
        <f t="shared" si="1278"/>
        <v>5.2991684016919803E-2</v>
      </c>
      <c r="CD327" s="85">
        <f t="shared" si="1279"/>
        <v>1296.697025171625</v>
      </c>
      <c r="CE327" s="106">
        <f t="shared" si="1280"/>
        <v>120966.07999999999</v>
      </c>
      <c r="CF327" s="107">
        <f t="shared" si="1281"/>
        <v>7.5415413710589949E-2</v>
      </c>
      <c r="CG327" s="108">
        <f t="shared" si="1282"/>
        <v>1845.4016781083146</v>
      </c>
    </row>
    <row r="328" spans="1:85" x14ac:dyDescent="0.2">
      <c r="A328" s="56" t="s">
        <v>615</v>
      </c>
      <c r="B328" s="101" t="s">
        <v>616</v>
      </c>
      <c r="C328" s="102">
        <f t="shared" si="1206"/>
        <v>46.999999999999993</v>
      </c>
      <c r="D328" s="102">
        <f t="shared" si="1207"/>
        <v>1985239.7</v>
      </c>
      <c r="E328" s="103">
        <f t="shared" si="1208"/>
        <v>1021591.0000000001</v>
      </c>
      <c r="F328" s="103">
        <f t="shared" si="1209"/>
        <v>0</v>
      </c>
      <c r="G328" s="103">
        <f>IF(ISNA(VLOOKUP($A328,program1516,4,FALSE))=TRUE,0,VLOOKUP($A328,program1516,4,FALSE))</f>
        <v>0</v>
      </c>
      <c r="H328" s="103">
        <f t="shared" si="1283"/>
        <v>1021591.0000000001</v>
      </c>
      <c r="I328" s="90">
        <f t="shared" si="1211"/>
        <v>0.51459327556264367</v>
      </c>
      <c r="J328" s="85">
        <f t="shared" si="1212"/>
        <v>21735.97872340426</v>
      </c>
      <c r="K328" s="103">
        <f t="shared" si="1213"/>
        <v>0</v>
      </c>
      <c r="L328" s="103">
        <f t="shared" si="1214"/>
        <v>0</v>
      </c>
      <c r="M328" s="103">
        <f t="shared" si="1215"/>
        <v>0</v>
      </c>
      <c r="N328" s="103">
        <f t="shared" si="1216"/>
        <v>0</v>
      </c>
      <c r="O328" s="103">
        <f t="shared" si="1217"/>
        <v>0</v>
      </c>
      <c r="P328" s="103">
        <f t="shared" si="1218"/>
        <v>0</v>
      </c>
      <c r="Q328" s="103"/>
      <c r="R328" s="88">
        <f t="shared" si="1219"/>
        <v>0</v>
      </c>
      <c r="S328" s="89">
        <f t="shared" si="1220"/>
        <v>0</v>
      </c>
      <c r="T328" s="104">
        <f t="shared" si="1221"/>
        <v>38882.21</v>
      </c>
      <c r="U328" s="103">
        <f t="shared" si="1222"/>
        <v>9624.76</v>
      </c>
      <c r="V328" s="103">
        <f t="shared" si="1223"/>
        <v>0</v>
      </c>
      <c r="W328" s="103">
        <f t="shared" si="1224"/>
        <v>0</v>
      </c>
      <c r="X328" s="103">
        <f t="shared" si="1225"/>
        <v>0</v>
      </c>
      <c r="Y328" s="103">
        <f t="shared" si="1226"/>
        <v>0</v>
      </c>
      <c r="Z328" s="105">
        <f t="shared" si="1227"/>
        <v>48506.97</v>
      </c>
      <c r="AA328" s="90">
        <f t="shared" si="1228"/>
        <v>2.4433810184231155E-2</v>
      </c>
      <c r="AB328" s="85">
        <f t="shared" si="1229"/>
        <v>1032.0631914893618</v>
      </c>
      <c r="AC328" s="104">
        <f t="shared" si="1230"/>
        <v>93272.22</v>
      </c>
      <c r="AD328" s="104">
        <f t="shared" si="1231"/>
        <v>0</v>
      </c>
      <c r="AE328" s="104">
        <f t="shared" si="1232"/>
        <v>0</v>
      </c>
      <c r="AF328" s="104">
        <f t="shared" si="1233"/>
        <v>0</v>
      </c>
      <c r="AG328" s="86">
        <f t="shared" si="1234"/>
        <v>93272.22</v>
      </c>
      <c r="AH328" s="90">
        <f t="shared" si="1235"/>
        <v>4.6982850483999493E-2</v>
      </c>
      <c r="AI328" s="86">
        <f t="shared" si="1236"/>
        <v>1984.5153191489364</v>
      </c>
      <c r="AJ328" s="104">
        <f t="shared" si="1237"/>
        <v>0</v>
      </c>
      <c r="AK328" s="104">
        <f t="shared" si="1238"/>
        <v>0</v>
      </c>
      <c r="AL328" s="86">
        <f t="shared" si="1239"/>
        <v>0</v>
      </c>
      <c r="AM328" s="90">
        <f t="shared" si="1240"/>
        <v>0</v>
      </c>
      <c r="AN328" s="91">
        <f t="shared" si="1241"/>
        <v>0</v>
      </c>
      <c r="AO328" s="104">
        <f t="shared" si="1242"/>
        <v>39890.19</v>
      </c>
      <c r="AP328" s="104">
        <f t="shared" si="1243"/>
        <v>17771.7</v>
      </c>
      <c r="AQ328" s="104">
        <f t="shared" si="1244"/>
        <v>0</v>
      </c>
      <c r="AR328" s="104">
        <f t="shared" si="1245"/>
        <v>0</v>
      </c>
      <c r="AS328" s="104">
        <f t="shared" si="1246"/>
        <v>25243.17</v>
      </c>
      <c r="AT328" s="104">
        <f t="shared" si="1247"/>
        <v>0</v>
      </c>
      <c r="AU328" s="104">
        <f t="shared" si="1248"/>
        <v>0</v>
      </c>
      <c r="AV328" s="104">
        <f t="shared" si="1249"/>
        <v>14803.09</v>
      </c>
      <c r="AW328" s="104">
        <f t="shared" si="1250"/>
        <v>0</v>
      </c>
      <c r="AX328" s="104">
        <f t="shared" si="1251"/>
        <v>0</v>
      </c>
      <c r="AY328" s="104">
        <f t="shared" si="1252"/>
        <v>0</v>
      </c>
      <c r="AZ328" s="104">
        <f t="shared" si="1253"/>
        <v>0</v>
      </c>
      <c r="BA328" s="104">
        <f t="shared" si="1254"/>
        <v>0</v>
      </c>
      <c r="BB328" s="104">
        <f t="shared" si="1255"/>
        <v>0</v>
      </c>
      <c r="BC328" s="104">
        <f t="shared" si="1256"/>
        <v>0</v>
      </c>
      <c r="BD328" s="104">
        <f t="shared" si="1257"/>
        <v>0</v>
      </c>
      <c r="BE328" s="86">
        <f t="shared" si="1258"/>
        <v>97708.15</v>
      </c>
      <c r="BF328" s="90">
        <f t="shared" si="1259"/>
        <v>4.9217306101625911E-2</v>
      </c>
      <c r="BG328" s="85">
        <f t="shared" si="1260"/>
        <v>2078.8968085106385</v>
      </c>
      <c r="BH328" s="104">
        <f t="shared" si="1261"/>
        <v>0</v>
      </c>
      <c r="BI328" s="104">
        <f t="shared" si="1262"/>
        <v>0</v>
      </c>
      <c r="BJ328" s="104">
        <f t="shared" si="1263"/>
        <v>0</v>
      </c>
      <c r="BK328" s="104">
        <f t="shared" si="1264"/>
        <v>0</v>
      </c>
      <c r="BL328" s="104">
        <f t="shared" si="1265"/>
        <v>0</v>
      </c>
      <c r="BM328" s="104">
        <f t="shared" si="1266"/>
        <v>0</v>
      </c>
      <c r="BN328" s="104">
        <f t="shared" si="1267"/>
        <v>0</v>
      </c>
      <c r="BO328" s="87">
        <f t="shared" si="1268"/>
        <v>0</v>
      </c>
      <c r="BP328" s="90">
        <f t="shared" si="1269"/>
        <v>0</v>
      </c>
      <c r="BQ328" s="85">
        <f t="shared" si="1270"/>
        <v>0</v>
      </c>
      <c r="BR328" s="104">
        <f t="shared" si="1271"/>
        <v>0</v>
      </c>
      <c r="BS328" s="104">
        <f t="shared" si="1272"/>
        <v>0</v>
      </c>
      <c r="BT328" s="104">
        <f t="shared" si="1273"/>
        <v>0</v>
      </c>
      <c r="BU328" s="104">
        <f t="shared" si="1274"/>
        <v>22908.149999999998</v>
      </c>
      <c r="BV328" s="87">
        <f t="shared" si="1275"/>
        <v>22908.149999999998</v>
      </c>
      <c r="BW328" s="90">
        <f t="shared" si="1276"/>
        <v>1.1539236294740629E-2</v>
      </c>
      <c r="BX328" s="85">
        <f t="shared" si="1277"/>
        <v>487.40744680851066</v>
      </c>
      <c r="BY328" s="104">
        <v>564803.07999999984</v>
      </c>
      <c r="BZ328" s="90">
        <v>0.28450120154256431</v>
      </c>
      <c r="CA328" s="85">
        <v>12017.086808510638</v>
      </c>
      <c r="CB328" s="104">
        <v>73005.560000000012</v>
      </c>
      <c r="CC328" s="90">
        <f t="shared" si="1278"/>
        <v>3.6774178956828246E-2</v>
      </c>
      <c r="CD328" s="85">
        <f t="shared" si="1279"/>
        <v>1553.3097872340431</v>
      </c>
      <c r="CE328" s="106">
        <f t="shared" si="1280"/>
        <v>63444.570000000007</v>
      </c>
      <c r="CF328" s="107">
        <f t="shared" si="1281"/>
        <v>3.1958140873366583E-2</v>
      </c>
      <c r="CG328" s="108">
        <f t="shared" si="1282"/>
        <v>1349.8844680851068</v>
      </c>
    </row>
    <row r="329" spans="1:85" s="61" customFormat="1" x14ac:dyDescent="0.2">
      <c r="A329" s="56"/>
      <c r="B329" s="110" t="s">
        <v>617</v>
      </c>
      <c r="C329" s="115"/>
      <c r="D329" s="116"/>
      <c r="E329" s="83"/>
      <c r="F329" s="83"/>
      <c r="G329" s="83"/>
      <c r="H329" s="83"/>
      <c r="I329" s="84"/>
      <c r="J329" s="85"/>
      <c r="K329" s="104">
        <f>IF(ISNA(VLOOKUP($A329,program1516,4,FALSE))=TRUE,0,VLOOKUP($A329,program1516,4,FALSE))</f>
        <v>0</v>
      </c>
      <c r="L329" s="104">
        <f>IF(ISNA(VLOOKUP($A329,program1516,5,FALSE))=TRUE,0,VLOOKUP($A329,program1516,5,FALSE))</f>
        <v>0</v>
      </c>
      <c r="M329" s="104">
        <f>IF(ISNA(VLOOKUP($A329,program1516,6,FALSE))=TRUE,0,VLOOKUP($A329,program1516,6,FALSE))</f>
        <v>0</v>
      </c>
      <c r="N329" s="104">
        <f>IF(ISNA(VLOOKUP($A329,program1516,7,FALSE))=TRUE,0,VLOOKUP($A329,program1516,7,FALSE))</f>
        <v>0</v>
      </c>
      <c r="O329" s="104">
        <f>IF(ISNA(VLOOKUP($A329,program1516,8,FALSE))=TRUE,0,VLOOKUP($A329,program1516,8,FALSE))</f>
        <v>0</v>
      </c>
      <c r="P329" s="104">
        <f>IF(ISNA(VLOOKUP($A329,program1516,9,FALSE))=TRUE,0,VLOOKUP($A329,program1516,9,FALSE))</f>
        <v>0</v>
      </c>
      <c r="Q329" s="87"/>
      <c r="R329" s="88"/>
      <c r="S329" s="89"/>
      <c r="T329" s="86"/>
      <c r="U329" s="86"/>
      <c r="V329" s="86"/>
      <c r="W329" s="86"/>
      <c r="X329" s="86"/>
      <c r="Y329" s="86"/>
      <c r="Z329" s="86"/>
      <c r="AA329" s="90"/>
      <c r="AB329" s="85"/>
      <c r="AC329" s="86"/>
      <c r="AD329" s="86"/>
      <c r="AE329" s="86"/>
      <c r="AF329" s="86"/>
      <c r="AG329" s="86"/>
      <c r="AH329" s="90"/>
      <c r="AI329" s="86"/>
      <c r="AJ329" s="86"/>
      <c r="AK329" s="86"/>
      <c r="AL329" s="86"/>
      <c r="AM329" s="90"/>
      <c r="AN329" s="91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90"/>
      <c r="BG329" s="85"/>
      <c r="BH329" s="86"/>
      <c r="BI329" s="86"/>
      <c r="BJ329" s="86"/>
      <c r="BK329" s="86"/>
      <c r="BL329" s="86"/>
      <c r="BM329" s="86"/>
      <c r="BN329" s="86"/>
      <c r="BO329" s="86"/>
      <c r="BP329" s="90"/>
      <c r="BQ329" s="85"/>
      <c r="BR329" s="86"/>
      <c r="BS329" s="86"/>
      <c r="BT329" s="86"/>
      <c r="BU329" s="86"/>
      <c r="BV329" s="86"/>
      <c r="BW329" s="90"/>
      <c r="BX329" s="85"/>
      <c r="BY329" s="86"/>
      <c r="BZ329" s="90"/>
      <c r="CA329" s="85"/>
      <c r="CB329" s="86"/>
      <c r="CC329" s="90"/>
      <c r="CD329" s="85"/>
      <c r="CE329" s="92"/>
      <c r="CF329" s="107"/>
      <c r="CG329" s="108"/>
    </row>
    <row r="330" spans="1:85" s="61" customFormat="1" ht="4.5" customHeight="1" x14ac:dyDescent="0.2">
      <c r="A330" s="17"/>
      <c r="B330" s="53"/>
      <c r="C330" s="54"/>
      <c r="D330" s="55"/>
      <c r="E330" s="94"/>
      <c r="F330" s="94"/>
      <c r="G330" s="94"/>
      <c r="H330" s="94"/>
      <c r="I330" s="95"/>
      <c r="J330" s="70"/>
      <c r="K330" s="104">
        <f>IF(ISNA(VLOOKUP($A330,program1516,4,FALSE))=TRUE,0,VLOOKUP($A330,program1516,4,FALSE))</f>
        <v>0</v>
      </c>
      <c r="L330" s="104">
        <f>IF(ISNA(VLOOKUP($A330,program1516,5,FALSE))=TRUE,0,VLOOKUP($A330,program1516,5,FALSE))</f>
        <v>0</v>
      </c>
      <c r="M330" s="104">
        <f>IF(ISNA(VLOOKUP($A330,program1516,6,FALSE))=TRUE,0,VLOOKUP($A330,program1516,6,FALSE))</f>
        <v>0</v>
      </c>
      <c r="N330" s="104">
        <f>IF(ISNA(VLOOKUP($A330,program1516,7,FALSE))=TRUE,0,VLOOKUP($A330,program1516,7,FALSE))</f>
        <v>0</v>
      </c>
      <c r="O330" s="104">
        <f>IF(ISNA(VLOOKUP($A330,program1516,8,FALSE))=TRUE,0,VLOOKUP($A330,program1516,8,FALSE))</f>
        <v>0</v>
      </c>
      <c r="P330" s="104">
        <f>IF(ISNA(VLOOKUP($A330,program1516,9,FALSE))=TRUE,0,VLOOKUP($A330,program1516,9,FALSE))</f>
        <v>0</v>
      </c>
      <c r="Q330" s="87"/>
      <c r="R330" s="73"/>
      <c r="S330" s="74"/>
      <c r="T330" s="97"/>
      <c r="U330" s="97"/>
      <c r="V330" s="97"/>
      <c r="W330" s="97"/>
      <c r="X330" s="97"/>
      <c r="Y330" s="97"/>
      <c r="Z330" s="97"/>
      <c r="AA330" s="98"/>
      <c r="AB330" s="99"/>
      <c r="AC330" s="97"/>
      <c r="AD330" s="97"/>
      <c r="AE330" s="97"/>
      <c r="AF330" s="97"/>
      <c r="AG330" s="97"/>
      <c r="AH330" s="98"/>
      <c r="AI330" s="97"/>
      <c r="AJ330" s="97"/>
      <c r="AK330" s="97"/>
      <c r="AL330" s="97"/>
      <c r="AM330" s="98"/>
      <c r="AN330" s="100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8"/>
      <c r="BG330" s="99"/>
      <c r="BH330" s="97"/>
      <c r="BI330" s="97"/>
      <c r="BJ330" s="97"/>
      <c r="BK330" s="97"/>
      <c r="BL330" s="97"/>
      <c r="BM330" s="97"/>
      <c r="BN330" s="97"/>
      <c r="BO330" s="97"/>
      <c r="BP330" s="98"/>
      <c r="BQ330" s="99"/>
      <c r="BR330" s="97"/>
      <c r="BS330" s="97"/>
      <c r="BT330" s="97"/>
      <c r="BU330" s="97"/>
      <c r="BV330" s="97"/>
      <c r="BW330" s="98"/>
      <c r="BX330" s="99"/>
      <c r="BY330" s="97"/>
      <c r="BZ330" s="98"/>
      <c r="CA330" s="99"/>
      <c r="CB330" s="97"/>
      <c r="CC330" s="98"/>
      <c r="CD330" s="99"/>
      <c r="CE330" s="92"/>
    </row>
    <row r="331" spans="1:85" x14ac:dyDescent="0.2">
      <c r="A331" s="56" t="s">
        <v>618</v>
      </c>
      <c r="B331" s="101" t="s">
        <v>619</v>
      </c>
      <c r="C331" s="102">
        <f t="shared" ref="C331:C352" si="1284">VLOOKUP($A331,enroll1516,3,FALSE)</f>
        <v>42.089999999999996</v>
      </c>
      <c r="D331" s="102">
        <f t="shared" ref="D331:D352" si="1285">VLOOKUP($A331,enroll1516,4,FALSE)</f>
        <v>631298.56000000006</v>
      </c>
      <c r="E331" s="103">
        <f t="shared" ref="E331:E352" si="1286">IF(ISNA(VLOOKUP($A331,program1516,2,FALSE))=TRUE,0,VLOOKUP($A331,program1516,2,FALSE))</f>
        <v>299541.81999999995</v>
      </c>
      <c r="F331" s="103">
        <f t="shared" ref="F331:F352" si="1287">IF(ISNA(VLOOKUP($A331,program1516,3,FALSE))=TRUE,0,VLOOKUP($A331,program1516,3,FALSE))</f>
        <v>0</v>
      </c>
      <c r="G331" s="103">
        <f t="shared" ref="G331:G352" si="1288">IF(ISNA(VLOOKUP($A331,program1516,4,FALSE))=TRUE,0,VLOOKUP($A331,program1516,4,FALSE))</f>
        <v>0</v>
      </c>
      <c r="H331" s="103">
        <f>SUM(E331:G331)</f>
        <v>299541.81999999995</v>
      </c>
      <c r="I331" s="90">
        <f t="shared" ref="I331:I352" si="1289">H331/D331</f>
        <v>0.47448519445379367</v>
      </c>
      <c r="J331" s="85">
        <f t="shared" ref="J331:J352" si="1290">H331/C331</f>
        <v>7116.6980280351618</v>
      </c>
      <c r="K331" s="103">
        <f t="shared" ref="K331:K352" si="1291">IF(ISNA(VLOOKUP($A331,program1516,5,FALSE))=TRUE,0,VLOOKUP($A331,program1516,5,FALSE))</f>
        <v>0</v>
      </c>
      <c r="L331" s="103">
        <f t="shared" ref="L331:L352" si="1292">IF(ISNA(VLOOKUP($A331,program1516,6,FALSE))=TRUE,0,VLOOKUP($A331,program1516,6,FALSE))</f>
        <v>0</v>
      </c>
      <c r="M331" s="103">
        <f t="shared" ref="M331:M352" si="1293">IF(ISNA(VLOOKUP($A331,program1516,7,FALSE))=TRUE,0,VLOOKUP($A331,program1516,7,FALSE))</f>
        <v>0</v>
      </c>
      <c r="N331" s="103">
        <f t="shared" ref="N331:N352" si="1294">IF(ISNA(VLOOKUP($A331,program1516,8,FALSE))=TRUE,0,VLOOKUP($A331,program1516,8,FALSE))</f>
        <v>0</v>
      </c>
      <c r="O331" s="103">
        <f t="shared" ref="O331:O352" si="1295">IF(ISNA(VLOOKUP($A331,program1516,9,FALSE))=TRUE,0,VLOOKUP($A331,program1516,9,FALSE))</f>
        <v>0</v>
      </c>
      <c r="P331" s="103">
        <f t="shared" ref="P331:P352" si="1296">IF(ISNA(VLOOKUP($A331,program1516,10,FALSE))=TRUE,0,VLOOKUP($A331,program1516,10,FALSE))</f>
        <v>0</v>
      </c>
      <c r="Q331" s="103"/>
      <c r="R331" s="88">
        <f t="shared" ref="R331:R353" si="1297">Q331/D331</f>
        <v>0</v>
      </c>
      <c r="S331" s="89">
        <f t="shared" ref="S331:S353" si="1298">Q331/C331</f>
        <v>0</v>
      </c>
      <c r="T331" s="104">
        <f t="shared" ref="T331:T352" si="1299">VLOOKUP($A331,program1516,11,FALSE)</f>
        <v>62792.07</v>
      </c>
      <c r="U331" s="103">
        <f t="shared" ref="U331:U352" si="1300">VLOOKUP($A331,program1516,12,FALSE)</f>
        <v>1693.41</v>
      </c>
      <c r="V331" s="103">
        <f t="shared" ref="V331:V352" si="1301">VLOOKUP($A331,program1516,13,FALSE)</f>
        <v>11139.15</v>
      </c>
      <c r="W331" s="103">
        <f t="shared" ref="W331:W352" si="1302">VLOOKUP($A331,program1516,14,FALSE)</f>
        <v>0</v>
      </c>
      <c r="X331" s="103">
        <f t="shared" ref="X331:X352" si="1303">VLOOKUP($A331,program1516,15,FALSE)</f>
        <v>0</v>
      </c>
      <c r="Y331" s="103">
        <f t="shared" ref="Y331:Y352" si="1304">VLOOKUP($A331,program1516,16,FALSE)</f>
        <v>0</v>
      </c>
      <c r="Z331" s="105">
        <f t="shared" ref="Z331:Z352" si="1305">SUM(T331:Y331)</f>
        <v>75624.63</v>
      </c>
      <c r="AA331" s="90">
        <f t="shared" ref="AA331:AA353" si="1306">Z331/D331</f>
        <v>0.11979217883848808</v>
      </c>
      <c r="AB331" s="85">
        <f t="shared" ref="AB331:AB353" si="1307">Z331/C331</f>
        <v>1796.7362794012831</v>
      </c>
      <c r="AC331" s="104">
        <f t="shared" ref="AC331:AC352" si="1308">VLOOKUP($A331,program1516,17,FALSE)</f>
        <v>0</v>
      </c>
      <c r="AD331" s="104">
        <f t="shared" ref="AD331:AD352" si="1309">VLOOKUP($A331,program1516,18,FALSE)</f>
        <v>0</v>
      </c>
      <c r="AE331" s="104">
        <f t="shared" ref="AE331:AE352" si="1310">VLOOKUP($A331,program1516,19,FALSE)</f>
        <v>0</v>
      </c>
      <c r="AF331" s="104">
        <f t="shared" ref="AF331:AF352" si="1311">VLOOKUP($A331,program1516,20,FALSE)</f>
        <v>0</v>
      </c>
      <c r="AG331" s="86">
        <f t="shared" ref="AG331:AG352" si="1312">SUM(AC331:AF331)</f>
        <v>0</v>
      </c>
      <c r="AH331" s="90">
        <f t="shared" ref="AH331:AH353" si="1313">AG331/D331</f>
        <v>0</v>
      </c>
      <c r="AI331" s="86">
        <f t="shared" ref="AI331:AI353" si="1314">AG331/C331</f>
        <v>0</v>
      </c>
      <c r="AJ331" s="104">
        <f t="shared" ref="AJ331:AJ352" si="1315">VLOOKUP($A331,program1516,21,FALSE)</f>
        <v>0</v>
      </c>
      <c r="AK331" s="104">
        <f t="shared" ref="AK331:AK352" si="1316">VLOOKUP($A331,program1516,22,FALSE)</f>
        <v>0</v>
      </c>
      <c r="AL331" s="86">
        <f t="shared" ref="AL331:AL352" si="1317">SUM(AJ331:AK331)</f>
        <v>0</v>
      </c>
      <c r="AM331" s="90">
        <f t="shared" ref="AM331:AM353" si="1318">AL331/D331</f>
        <v>0</v>
      </c>
      <c r="AN331" s="91">
        <f t="shared" ref="AN331:AN353" si="1319">AL331/C331</f>
        <v>0</v>
      </c>
      <c r="AO331" s="104">
        <f t="shared" ref="AO331:AO352" si="1320">VLOOKUP($A331,program1516,23,FALSE)</f>
        <v>25850.199999999997</v>
      </c>
      <c r="AP331" s="104">
        <f t="shared" ref="AP331:AP352" si="1321">VLOOKUP($A331,program1516,24,FALSE)</f>
        <v>35982.009999999995</v>
      </c>
      <c r="AQ331" s="104">
        <f t="shared" ref="AQ331:AQ352" si="1322">VLOOKUP($A331,program1516,25,FALSE)</f>
        <v>0</v>
      </c>
      <c r="AR331" s="104">
        <f t="shared" ref="AR331:AR352" si="1323">VLOOKUP($A331,program1516,26,FALSE)</f>
        <v>0</v>
      </c>
      <c r="AS331" s="104">
        <f t="shared" ref="AS331:AS352" si="1324">VLOOKUP($A331,program1516,27,FALSE)</f>
        <v>332.38</v>
      </c>
      <c r="AT331" s="104">
        <f t="shared" ref="AT331:AT352" si="1325">VLOOKUP($A331,program1516,28,FALSE)</f>
        <v>0</v>
      </c>
      <c r="AU331" s="104">
        <f t="shared" ref="AU331:AU352" si="1326">VLOOKUP($A331,program1516,29,FALSE)</f>
        <v>0</v>
      </c>
      <c r="AV331" s="104">
        <f t="shared" ref="AV331:AV352" si="1327">VLOOKUP($A331,program1516,30,FALSE)</f>
        <v>0</v>
      </c>
      <c r="AW331" s="104">
        <f t="shared" ref="AW331:AW352" si="1328">VLOOKUP($A331,program1516,31,FALSE)</f>
        <v>0</v>
      </c>
      <c r="AX331" s="104">
        <f t="shared" ref="AX331:AX352" si="1329">VLOOKUP($A331,program1516,32,FALSE)</f>
        <v>0</v>
      </c>
      <c r="AY331" s="104">
        <f t="shared" ref="AY331:AY352" si="1330">VLOOKUP($A331,program1516,33,FALSE)</f>
        <v>0</v>
      </c>
      <c r="AZ331" s="104">
        <f t="shared" ref="AZ331:AZ352" si="1331">VLOOKUP($A331,program1516,34,FALSE)</f>
        <v>0</v>
      </c>
      <c r="BA331" s="104">
        <f t="shared" ref="BA331:BA352" si="1332">VLOOKUP($A331,program1516,35,FALSE)</f>
        <v>0</v>
      </c>
      <c r="BB331" s="104">
        <f t="shared" ref="BB331:BB352" si="1333">VLOOKUP($A331,program1516,36,FALSE)</f>
        <v>0</v>
      </c>
      <c r="BC331" s="104">
        <f t="shared" ref="BC331:BC352" si="1334">VLOOKUP($A331,program1516,37,FALSE)</f>
        <v>0</v>
      </c>
      <c r="BD331" s="104">
        <f t="shared" ref="BD331:BD352" si="1335">VLOOKUP($A331,program1516,38,FALSE)</f>
        <v>0</v>
      </c>
      <c r="BE331" s="86">
        <f t="shared" ref="BE331:BE352" si="1336">SUM(AO331:BD331)</f>
        <v>62164.589999999989</v>
      </c>
      <c r="BF331" s="90">
        <f t="shared" ref="BF331:BF353" si="1337">BE331/D331</f>
        <v>9.847098336482818E-2</v>
      </c>
      <c r="BG331" s="85">
        <f t="shared" ref="BG331:BG353" si="1338">BE331/C331</f>
        <v>1476.9444048467569</v>
      </c>
      <c r="BH331" s="104">
        <f t="shared" ref="BH331:BH352" si="1339">VLOOKUP($A331,program1516,39,FALSE)</f>
        <v>0</v>
      </c>
      <c r="BI331" s="104">
        <f t="shared" ref="BI331:BI352" si="1340">VLOOKUP($A331,program1516,40,FALSE)</f>
        <v>0</v>
      </c>
      <c r="BJ331" s="104">
        <f t="shared" ref="BJ331:BJ352" si="1341">VLOOKUP($A331,program1516,41,FALSE)</f>
        <v>122.61</v>
      </c>
      <c r="BK331" s="104">
        <f t="shared" ref="BK331:BK352" si="1342">VLOOKUP($A331,program1516,42,FALSE)</f>
        <v>0</v>
      </c>
      <c r="BL331" s="104">
        <f t="shared" ref="BL331:BL352" si="1343">VLOOKUP($A331,program1516,43,FALSE)</f>
        <v>0</v>
      </c>
      <c r="BM331" s="104">
        <f t="shared" ref="BM331:BM352" si="1344">VLOOKUP($A331,program1516,44,FALSE)</f>
        <v>0</v>
      </c>
      <c r="BN331" s="104">
        <f t="shared" ref="BN331:BN352" si="1345">VLOOKUP($A331,program1516,45,FALSE)</f>
        <v>0</v>
      </c>
      <c r="BO331" s="87">
        <f t="shared" ref="BO331:BO352" si="1346">SUM(BH331:BN331)</f>
        <v>122.61</v>
      </c>
      <c r="BP331" s="90">
        <f t="shared" ref="BP331:BP353" si="1347">BO331/D331</f>
        <v>1.9421872275457113E-4</v>
      </c>
      <c r="BQ331" s="85">
        <f t="shared" ref="BQ331:BQ353" si="1348">BO331/C331</f>
        <v>2.9130434782608696</v>
      </c>
      <c r="BR331" s="104">
        <f t="shared" ref="BR331:BR352" si="1349">VLOOKUP($A331,program1516,46,FALSE)</f>
        <v>0</v>
      </c>
      <c r="BS331" s="104">
        <f t="shared" ref="BS331:BS352" si="1350">VLOOKUP($A331,program1516,47,FALSE)</f>
        <v>0</v>
      </c>
      <c r="BT331" s="104">
        <f t="shared" ref="BT331:BT352" si="1351">VLOOKUP($A331,program1516,48,FALSE)</f>
        <v>0</v>
      </c>
      <c r="BU331" s="104">
        <f t="shared" ref="BU331:BU352" si="1352">VLOOKUP($A331,program1516,49,FALSE)</f>
        <v>0</v>
      </c>
      <c r="BV331" s="87">
        <f t="shared" ref="BV331:BV352" si="1353">SUM(BR331:BU331)</f>
        <v>0</v>
      </c>
      <c r="BW331" s="90">
        <f t="shared" ref="BW331:BW353" si="1354">BV331/D331</f>
        <v>0</v>
      </c>
      <c r="BX331" s="85">
        <f t="shared" ref="BX331:BX353" si="1355">BV331/C331</f>
        <v>0</v>
      </c>
      <c r="BY331" s="104">
        <v>113779.31999999999</v>
      </c>
      <c r="BZ331" s="90">
        <v>0.1802306027753334</v>
      </c>
      <c r="CA331" s="85">
        <v>2703.2387740555951</v>
      </c>
      <c r="CB331" s="104">
        <v>0</v>
      </c>
      <c r="CC331" s="90">
        <f t="shared" ref="CC331:CC353" si="1356">CB331/D331</f>
        <v>0</v>
      </c>
      <c r="CD331" s="85">
        <f t="shared" ref="CD331:CD353" si="1357">CB331/C331</f>
        <v>0</v>
      </c>
      <c r="CE331" s="106">
        <f t="shared" ref="CE331:CE352" si="1358">VLOOKUP($A331,program1516,52,FALSE)</f>
        <v>80065.590000000026</v>
      </c>
      <c r="CF331" s="107">
        <f t="shared" ref="CF331:CF353" si="1359">CE331/D331</f>
        <v>0.12682682184480196</v>
      </c>
      <c r="CG331" s="108">
        <f t="shared" ref="CG331:CG353" si="1360">CE331/C331</f>
        <v>1902.2473271560948</v>
      </c>
    </row>
    <row r="332" spans="1:85" x14ac:dyDescent="0.2">
      <c r="A332" s="56" t="s">
        <v>620</v>
      </c>
      <c r="B332" s="101" t="s">
        <v>621</v>
      </c>
      <c r="C332" s="102">
        <f t="shared" si="1284"/>
        <v>42.53</v>
      </c>
      <c r="D332" s="102">
        <f t="shared" si="1285"/>
        <v>2108780.19</v>
      </c>
      <c r="E332" s="103">
        <f t="shared" si="1286"/>
        <v>998849.78999999992</v>
      </c>
      <c r="F332" s="103">
        <f t="shared" si="1287"/>
        <v>0</v>
      </c>
      <c r="G332" s="103">
        <f t="shared" si="1288"/>
        <v>0</v>
      </c>
      <c r="H332" s="103">
        <f t="shared" ref="H332:H352" si="1361">SUM(E332:G332)</f>
        <v>998849.78999999992</v>
      </c>
      <c r="I332" s="90">
        <f t="shared" si="1289"/>
        <v>0.47366235453871558</v>
      </c>
      <c r="J332" s="85">
        <f t="shared" si="1290"/>
        <v>23485.7698095462</v>
      </c>
      <c r="K332" s="103">
        <f t="shared" si="1291"/>
        <v>0</v>
      </c>
      <c r="L332" s="103">
        <f t="shared" si="1292"/>
        <v>0</v>
      </c>
      <c r="M332" s="103">
        <f t="shared" si="1293"/>
        <v>0</v>
      </c>
      <c r="N332" s="103">
        <f t="shared" si="1294"/>
        <v>0</v>
      </c>
      <c r="O332" s="103">
        <f t="shared" si="1295"/>
        <v>0</v>
      </c>
      <c r="P332" s="103">
        <f t="shared" si="1296"/>
        <v>0</v>
      </c>
      <c r="Q332" s="103"/>
      <c r="R332" s="88">
        <f t="shared" si="1297"/>
        <v>0</v>
      </c>
      <c r="S332" s="89">
        <f t="shared" si="1298"/>
        <v>0</v>
      </c>
      <c r="T332" s="104">
        <f t="shared" si="1299"/>
        <v>192624.74</v>
      </c>
      <c r="U332" s="103">
        <f t="shared" si="1300"/>
        <v>6985</v>
      </c>
      <c r="V332" s="103">
        <f t="shared" si="1301"/>
        <v>16644.91</v>
      </c>
      <c r="W332" s="103">
        <f t="shared" si="1302"/>
        <v>0</v>
      </c>
      <c r="X332" s="103">
        <f t="shared" si="1303"/>
        <v>0</v>
      </c>
      <c r="Y332" s="103">
        <f t="shared" si="1304"/>
        <v>0</v>
      </c>
      <c r="Z332" s="105">
        <f t="shared" si="1305"/>
        <v>216254.65</v>
      </c>
      <c r="AA332" s="90">
        <f t="shared" si="1306"/>
        <v>0.10254964032073917</v>
      </c>
      <c r="AB332" s="85">
        <f t="shared" si="1307"/>
        <v>5084.7554667293671</v>
      </c>
      <c r="AC332" s="104">
        <f t="shared" si="1308"/>
        <v>76567.16</v>
      </c>
      <c r="AD332" s="104">
        <f t="shared" si="1309"/>
        <v>0</v>
      </c>
      <c r="AE332" s="104">
        <f t="shared" si="1310"/>
        <v>0</v>
      </c>
      <c r="AF332" s="104">
        <f t="shared" si="1311"/>
        <v>0</v>
      </c>
      <c r="AG332" s="86">
        <f t="shared" si="1312"/>
        <v>76567.16</v>
      </c>
      <c r="AH332" s="90">
        <f t="shared" si="1313"/>
        <v>3.6308743966340089E-2</v>
      </c>
      <c r="AI332" s="86">
        <f t="shared" si="1314"/>
        <v>1800.3094286386081</v>
      </c>
      <c r="AJ332" s="104">
        <f t="shared" si="1315"/>
        <v>0</v>
      </c>
      <c r="AK332" s="104">
        <f t="shared" si="1316"/>
        <v>0</v>
      </c>
      <c r="AL332" s="86">
        <f t="shared" si="1317"/>
        <v>0</v>
      </c>
      <c r="AM332" s="90">
        <f t="shared" si="1318"/>
        <v>0</v>
      </c>
      <c r="AN332" s="91">
        <f t="shared" si="1319"/>
        <v>0</v>
      </c>
      <c r="AO332" s="104">
        <f t="shared" si="1320"/>
        <v>27801.199999999997</v>
      </c>
      <c r="AP332" s="104">
        <f t="shared" si="1321"/>
        <v>2983.94</v>
      </c>
      <c r="AQ332" s="104">
        <f t="shared" si="1322"/>
        <v>0</v>
      </c>
      <c r="AR332" s="104">
        <f t="shared" si="1323"/>
        <v>0</v>
      </c>
      <c r="AS332" s="104">
        <f t="shared" si="1324"/>
        <v>20890.800000000003</v>
      </c>
      <c r="AT332" s="104">
        <f t="shared" si="1325"/>
        <v>0</v>
      </c>
      <c r="AU332" s="104">
        <f t="shared" si="1326"/>
        <v>0</v>
      </c>
      <c r="AV332" s="104">
        <f t="shared" si="1327"/>
        <v>0</v>
      </c>
      <c r="AW332" s="104">
        <f t="shared" si="1328"/>
        <v>0</v>
      </c>
      <c r="AX332" s="104">
        <f t="shared" si="1329"/>
        <v>0</v>
      </c>
      <c r="AY332" s="104">
        <f t="shared" si="1330"/>
        <v>0</v>
      </c>
      <c r="AZ332" s="104">
        <f t="shared" si="1331"/>
        <v>0</v>
      </c>
      <c r="BA332" s="104">
        <f t="shared" si="1332"/>
        <v>0</v>
      </c>
      <c r="BB332" s="104">
        <f t="shared" si="1333"/>
        <v>0</v>
      </c>
      <c r="BC332" s="104">
        <f t="shared" si="1334"/>
        <v>0</v>
      </c>
      <c r="BD332" s="104">
        <f t="shared" si="1335"/>
        <v>0</v>
      </c>
      <c r="BE332" s="86">
        <f t="shared" si="1336"/>
        <v>51675.94</v>
      </c>
      <c r="BF332" s="90">
        <f t="shared" si="1337"/>
        <v>2.450513346296183E-2</v>
      </c>
      <c r="BG332" s="85">
        <f t="shared" si="1338"/>
        <v>1215.0467905008229</v>
      </c>
      <c r="BH332" s="104">
        <f t="shared" si="1339"/>
        <v>0</v>
      </c>
      <c r="BI332" s="104">
        <f t="shared" si="1340"/>
        <v>0</v>
      </c>
      <c r="BJ332" s="104">
        <f t="shared" si="1341"/>
        <v>287.05</v>
      </c>
      <c r="BK332" s="104">
        <f t="shared" si="1342"/>
        <v>0</v>
      </c>
      <c r="BL332" s="104">
        <f t="shared" si="1343"/>
        <v>0</v>
      </c>
      <c r="BM332" s="104">
        <f t="shared" si="1344"/>
        <v>0</v>
      </c>
      <c r="BN332" s="104">
        <f t="shared" si="1345"/>
        <v>0</v>
      </c>
      <c r="BO332" s="87">
        <f t="shared" si="1346"/>
        <v>287.05</v>
      </c>
      <c r="BP332" s="90">
        <f t="shared" si="1347"/>
        <v>1.361213470048768E-4</v>
      </c>
      <c r="BQ332" s="85">
        <f t="shared" si="1348"/>
        <v>6.7493533976016931</v>
      </c>
      <c r="BR332" s="104">
        <f t="shared" si="1349"/>
        <v>0</v>
      </c>
      <c r="BS332" s="104">
        <f t="shared" si="1350"/>
        <v>0</v>
      </c>
      <c r="BT332" s="104">
        <f t="shared" si="1351"/>
        <v>0</v>
      </c>
      <c r="BU332" s="104">
        <f t="shared" si="1352"/>
        <v>0</v>
      </c>
      <c r="BV332" s="87">
        <f t="shared" si="1353"/>
        <v>0</v>
      </c>
      <c r="BW332" s="90">
        <f t="shared" si="1354"/>
        <v>0</v>
      </c>
      <c r="BX332" s="85">
        <f t="shared" si="1355"/>
        <v>0</v>
      </c>
      <c r="BY332" s="104">
        <v>615927.21</v>
      </c>
      <c r="BZ332" s="90">
        <v>0.29207748295473129</v>
      </c>
      <c r="CA332" s="85">
        <v>14482.18222431225</v>
      </c>
      <c r="CB332" s="104">
        <v>91843.85</v>
      </c>
      <c r="CC332" s="90">
        <f t="shared" si="1356"/>
        <v>4.3553069416874597E-2</v>
      </c>
      <c r="CD332" s="85">
        <f t="shared" si="1357"/>
        <v>2159.5074065365625</v>
      </c>
      <c r="CE332" s="106">
        <f t="shared" si="1358"/>
        <v>57374.539999999994</v>
      </c>
      <c r="CF332" s="107">
        <f t="shared" si="1359"/>
        <v>2.7207453992632583E-2</v>
      </c>
      <c r="CG332" s="108">
        <f t="shared" si="1360"/>
        <v>1349.0369151187394</v>
      </c>
    </row>
    <row r="333" spans="1:85" x14ac:dyDescent="0.2">
      <c r="A333" s="56" t="s">
        <v>622</v>
      </c>
      <c r="B333" s="101" t="s">
        <v>623</v>
      </c>
      <c r="C333" s="102">
        <f t="shared" si="1284"/>
        <v>45.69</v>
      </c>
      <c r="D333" s="102">
        <f t="shared" si="1285"/>
        <v>1854713.02</v>
      </c>
      <c r="E333" s="103">
        <f t="shared" si="1286"/>
        <v>961755.85</v>
      </c>
      <c r="F333" s="103">
        <f t="shared" si="1287"/>
        <v>0</v>
      </c>
      <c r="G333" s="103">
        <f t="shared" si="1288"/>
        <v>0</v>
      </c>
      <c r="H333" s="103">
        <f t="shared" si="1361"/>
        <v>961755.85</v>
      </c>
      <c r="I333" s="90">
        <f t="shared" si="1289"/>
        <v>0.51854698793239717</v>
      </c>
      <c r="J333" s="85">
        <f t="shared" si="1290"/>
        <v>21049.591814401403</v>
      </c>
      <c r="K333" s="103">
        <f t="shared" si="1291"/>
        <v>0</v>
      </c>
      <c r="L333" s="103">
        <f t="shared" si="1292"/>
        <v>0</v>
      </c>
      <c r="M333" s="103">
        <f t="shared" si="1293"/>
        <v>0</v>
      </c>
      <c r="N333" s="103">
        <f t="shared" si="1294"/>
        <v>0</v>
      </c>
      <c r="O333" s="103">
        <f t="shared" si="1295"/>
        <v>0</v>
      </c>
      <c r="P333" s="103">
        <f t="shared" si="1296"/>
        <v>0</v>
      </c>
      <c r="Q333" s="103"/>
      <c r="R333" s="88">
        <f t="shared" si="1297"/>
        <v>0</v>
      </c>
      <c r="S333" s="89">
        <f t="shared" si="1298"/>
        <v>0</v>
      </c>
      <c r="T333" s="104">
        <f t="shared" si="1299"/>
        <v>72599.039999999994</v>
      </c>
      <c r="U333" s="103">
        <f t="shared" si="1300"/>
        <v>0</v>
      </c>
      <c r="V333" s="103">
        <f t="shared" si="1301"/>
        <v>13548.86</v>
      </c>
      <c r="W333" s="103">
        <f t="shared" si="1302"/>
        <v>0</v>
      </c>
      <c r="X333" s="103">
        <f t="shared" si="1303"/>
        <v>0</v>
      </c>
      <c r="Y333" s="103">
        <f t="shared" si="1304"/>
        <v>0</v>
      </c>
      <c r="Z333" s="105">
        <f t="shared" si="1305"/>
        <v>86147.9</v>
      </c>
      <c r="AA333" s="90">
        <f t="shared" si="1306"/>
        <v>4.6448102251420001E-2</v>
      </c>
      <c r="AB333" s="85">
        <f t="shared" si="1307"/>
        <v>1885.486977456774</v>
      </c>
      <c r="AC333" s="104">
        <f t="shared" si="1308"/>
        <v>153891.81</v>
      </c>
      <c r="AD333" s="104">
        <f t="shared" si="1309"/>
        <v>0</v>
      </c>
      <c r="AE333" s="104">
        <f t="shared" si="1310"/>
        <v>0</v>
      </c>
      <c r="AF333" s="104">
        <f t="shared" si="1311"/>
        <v>0</v>
      </c>
      <c r="AG333" s="86">
        <f t="shared" si="1312"/>
        <v>153891.81</v>
      </c>
      <c r="AH333" s="90">
        <f t="shared" si="1313"/>
        <v>8.2973380970819952E-2</v>
      </c>
      <c r="AI333" s="86">
        <f t="shared" si="1314"/>
        <v>3368.1726854891663</v>
      </c>
      <c r="AJ333" s="104">
        <f t="shared" si="1315"/>
        <v>0</v>
      </c>
      <c r="AK333" s="104">
        <f t="shared" si="1316"/>
        <v>0</v>
      </c>
      <c r="AL333" s="86">
        <f t="shared" si="1317"/>
        <v>0</v>
      </c>
      <c r="AM333" s="90">
        <f t="shared" si="1318"/>
        <v>0</v>
      </c>
      <c r="AN333" s="91">
        <f t="shared" si="1319"/>
        <v>0</v>
      </c>
      <c r="AO333" s="104">
        <f t="shared" si="1320"/>
        <v>15598.33</v>
      </c>
      <c r="AP333" s="104">
        <f t="shared" si="1321"/>
        <v>4871.07</v>
      </c>
      <c r="AQ333" s="104">
        <f t="shared" si="1322"/>
        <v>0</v>
      </c>
      <c r="AR333" s="104">
        <f t="shared" si="1323"/>
        <v>0</v>
      </c>
      <c r="AS333" s="104">
        <f t="shared" si="1324"/>
        <v>7406.9699999999993</v>
      </c>
      <c r="AT333" s="104">
        <f t="shared" si="1325"/>
        <v>0</v>
      </c>
      <c r="AU333" s="104">
        <f t="shared" si="1326"/>
        <v>0</v>
      </c>
      <c r="AV333" s="104">
        <f t="shared" si="1327"/>
        <v>13174.529999999999</v>
      </c>
      <c r="AW333" s="104">
        <f t="shared" si="1328"/>
        <v>0</v>
      </c>
      <c r="AX333" s="104">
        <f t="shared" si="1329"/>
        <v>0</v>
      </c>
      <c r="AY333" s="104">
        <f t="shared" si="1330"/>
        <v>0</v>
      </c>
      <c r="AZ333" s="104">
        <f t="shared" si="1331"/>
        <v>0</v>
      </c>
      <c r="BA333" s="104">
        <f t="shared" si="1332"/>
        <v>0</v>
      </c>
      <c r="BB333" s="104">
        <f t="shared" si="1333"/>
        <v>0</v>
      </c>
      <c r="BC333" s="104">
        <f t="shared" si="1334"/>
        <v>0</v>
      </c>
      <c r="BD333" s="104">
        <f t="shared" si="1335"/>
        <v>0</v>
      </c>
      <c r="BE333" s="86">
        <f t="shared" si="1336"/>
        <v>41050.9</v>
      </c>
      <c r="BF333" s="90">
        <f t="shared" si="1337"/>
        <v>2.2133289386193019E-2</v>
      </c>
      <c r="BG333" s="85">
        <f t="shared" si="1338"/>
        <v>898.46574742832138</v>
      </c>
      <c r="BH333" s="104">
        <f t="shared" si="1339"/>
        <v>0</v>
      </c>
      <c r="BI333" s="104">
        <f t="shared" si="1340"/>
        <v>0</v>
      </c>
      <c r="BJ333" s="104">
        <f t="shared" si="1341"/>
        <v>0</v>
      </c>
      <c r="BK333" s="104">
        <f t="shared" si="1342"/>
        <v>0</v>
      </c>
      <c r="BL333" s="104">
        <f t="shared" si="1343"/>
        <v>0</v>
      </c>
      <c r="BM333" s="104">
        <f t="shared" si="1344"/>
        <v>0</v>
      </c>
      <c r="BN333" s="104">
        <f t="shared" si="1345"/>
        <v>15895.93</v>
      </c>
      <c r="BO333" s="87">
        <f t="shared" si="1346"/>
        <v>15895.93</v>
      </c>
      <c r="BP333" s="90">
        <f t="shared" si="1347"/>
        <v>8.5705604201775643E-3</v>
      </c>
      <c r="BQ333" s="85">
        <f t="shared" si="1348"/>
        <v>347.90829503173563</v>
      </c>
      <c r="BR333" s="104">
        <f t="shared" si="1349"/>
        <v>0</v>
      </c>
      <c r="BS333" s="104">
        <f t="shared" si="1350"/>
        <v>0</v>
      </c>
      <c r="BT333" s="104">
        <f t="shared" si="1351"/>
        <v>0</v>
      </c>
      <c r="BU333" s="104">
        <f t="shared" si="1352"/>
        <v>9637.2099999999991</v>
      </c>
      <c r="BV333" s="87">
        <f t="shared" si="1353"/>
        <v>9637.2099999999991</v>
      </c>
      <c r="BW333" s="90">
        <f t="shared" si="1354"/>
        <v>5.1960653190432655E-3</v>
      </c>
      <c r="BX333" s="85">
        <f t="shared" si="1355"/>
        <v>210.9260231998249</v>
      </c>
      <c r="BY333" s="104">
        <v>417015.02</v>
      </c>
      <c r="BZ333" s="90">
        <v>0.22484072495485044</v>
      </c>
      <c r="CA333" s="85">
        <v>9127.052309039178</v>
      </c>
      <c r="CB333" s="104">
        <v>55473.7</v>
      </c>
      <c r="CC333" s="90">
        <f t="shared" si="1356"/>
        <v>2.9909586767229355E-2</v>
      </c>
      <c r="CD333" s="85">
        <f t="shared" si="1357"/>
        <v>1214.1321952287153</v>
      </c>
      <c r="CE333" s="106">
        <f t="shared" si="1358"/>
        <v>113844.7</v>
      </c>
      <c r="CF333" s="107">
        <f t="shared" si="1359"/>
        <v>6.1381301997869189E-2</v>
      </c>
      <c r="CG333" s="108">
        <f t="shared" si="1360"/>
        <v>2491.6765156489387</v>
      </c>
    </row>
    <row r="334" spans="1:85" x14ac:dyDescent="0.2">
      <c r="A334" s="56" t="s">
        <v>624</v>
      </c>
      <c r="B334" s="101" t="s">
        <v>625</v>
      </c>
      <c r="C334" s="102">
        <f t="shared" si="1284"/>
        <v>51.18</v>
      </c>
      <c r="D334" s="102">
        <f t="shared" si="1285"/>
        <v>983160.89</v>
      </c>
      <c r="E334" s="103">
        <f t="shared" si="1286"/>
        <v>351618.29</v>
      </c>
      <c r="F334" s="103">
        <f t="shared" si="1287"/>
        <v>0</v>
      </c>
      <c r="G334" s="103">
        <f t="shared" si="1288"/>
        <v>0</v>
      </c>
      <c r="H334" s="103">
        <f t="shared" si="1361"/>
        <v>351618.29</v>
      </c>
      <c r="I334" s="90">
        <f t="shared" si="1289"/>
        <v>0.35764064007875657</v>
      </c>
      <c r="J334" s="85">
        <f t="shared" si="1290"/>
        <v>6870.2284095349742</v>
      </c>
      <c r="K334" s="103">
        <f t="shared" si="1291"/>
        <v>0</v>
      </c>
      <c r="L334" s="103">
        <f t="shared" si="1292"/>
        <v>0</v>
      </c>
      <c r="M334" s="103">
        <f t="shared" si="1293"/>
        <v>0</v>
      </c>
      <c r="N334" s="103">
        <f t="shared" si="1294"/>
        <v>0</v>
      </c>
      <c r="O334" s="103">
        <f t="shared" si="1295"/>
        <v>0</v>
      </c>
      <c r="P334" s="103">
        <f t="shared" si="1296"/>
        <v>0</v>
      </c>
      <c r="Q334" s="103"/>
      <c r="R334" s="88">
        <f t="shared" si="1297"/>
        <v>0</v>
      </c>
      <c r="S334" s="89">
        <f t="shared" si="1298"/>
        <v>0</v>
      </c>
      <c r="T334" s="104">
        <f t="shared" si="1299"/>
        <v>81187.75</v>
      </c>
      <c r="U334" s="103">
        <f t="shared" si="1300"/>
        <v>0</v>
      </c>
      <c r="V334" s="103">
        <f t="shared" si="1301"/>
        <v>13976</v>
      </c>
      <c r="W334" s="103">
        <f t="shared" si="1302"/>
        <v>0</v>
      </c>
      <c r="X334" s="103">
        <f t="shared" si="1303"/>
        <v>0</v>
      </c>
      <c r="Y334" s="103">
        <f t="shared" si="1304"/>
        <v>0</v>
      </c>
      <c r="Z334" s="105">
        <f t="shared" si="1305"/>
        <v>95163.75</v>
      </c>
      <c r="AA334" s="90">
        <f t="shared" si="1306"/>
        <v>9.6793669243698255E-2</v>
      </c>
      <c r="AB334" s="85">
        <f t="shared" si="1307"/>
        <v>1859.3933177022275</v>
      </c>
      <c r="AC334" s="104">
        <f t="shared" si="1308"/>
        <v>0</v>
      </c>
      <c r="AD334" s="104">
        <f t="shared" si="1309"/>
        <v>0</v>
      </c>
      <c r="AE334" s="104">
        <f t="shared" si="1310"/>
        <v>0</v>
      </c>
      <c r="AF334" s="104">
        <f t="shared" si="1311"/>
        <v>0</v>
      </c>
      <c r="AG334" s="86">
        <f t="shared" si="1312"/>
        <v>0</v>
      </c>
      <c r="AH334" s="90">
        <f t="shared" si="1313"/>
        <v>0</v>
      </c>
      <c r="AI334" s="86">
        <f t="shared" si="1314"/>
        <v>0</v>
      </c>
      <c r="AJ334" s="104">
        <f t="shared" si="1315"/>
        <v>0</v>
      </c>
      <c r="AK334" s="104">
        <f t="shared" si="1316"/>
        <v>0</v>
      </c>
      <c r="AL334" s="86">
        <f t="shared" si="1317"/>
        <v>0</v>
      </c>
      <c r="AM334" s="90">
        <f t="shared" si="1318"/>
        <v>0</v>
      </c>
      <c r="AN334" s="91">
        <f t="shared" si="1319"/>
        <v>0</v>
      </c>
      <c r="AO334" s="104">
        <f t="shared" si="1320"/>
        <v>29474.829999999998</v>
      </c>
      <c r="AP334" s="104">
        <f t="shared" si="1321"/>
        <v>15112.5</v>
      </c>
      <c r="AQ334" s="104">
        <f t="shared" si="1322"/>
        <v>0</v>
      </c>
      <c r="AR334" s="104">
        <f t="shared" si="1323"/>
        <v>0</v>
      </c>
      <c r="AS334" s="104">
        <f t="shared" si="1324"/>
        <v>15577.36</v>
      </c>
      <c r="AT334" s="104">
        <f t="shared" si="1325"/>
        <v>0</v>
      </c>
      <c r="AU334" s="104">
        <f t="shared" si="1326"/>
        <v>0</v>
      </c>
      <c r="AV334" s="104">
        <f t="shared" si="1327"/>
        <v>14174.91</v>
      </c>
      <c r="AW334" s="104">
        <f t="shared" si="1328"/>
        <v>0</v>
      </c>
      <c r="AX334" s="104">
        <f t="shared" si="1329"/>
        <v>0</v>
      </c>
      <c r="AY334" s="104">
        <f t="shared" si="1330"/>
        <v>0</v>
      </c>
      <c r="AZ334" s="104">
        <f t="shared" si="1331"/>
        <v>0</v>
      </c>
      <c r="BA334" s="104">
        <f t="shared" si="1332"/>
        <v>0</v>
      </c>
      <c r="BB334" s="104">
        <f t="shared" si="1333"/>
        <v>0</v>
      </c>
      <c r="BC334" s="104">
        <f t="shared" si="1334"/>
        <v>0</v>
      </c>
      <c r="BD334" s="104">
        <f t="shared" si="1335"/>
        <v>0</v>
      </c>
      <c r="BE334" s="86">
        <f t="shared" si="1336"/>
        <v>74339.600000000006</v>
      </c>
      <c r="BF334" s="90">
        <f t="shared" si="1337"/>
        <v>7.5612853151634227E-2</v>
      </c>
      <c r="BG334" s="85">
        <f t="shared" si="1338"/>
        <v>1452.5127002735444</v>
      </c>
      <c r="BH334" s="104">
        <f t="shared" si="1339"/>
        <v>0</v>
      </c>
      <c r="BI334" s="104">
        <f t="shared" si="1340"/>
        <v>0</v>
      </c>
      <c r="BJ334" s="104">
        <f t="shared" si="1341"/>
        <v>443.26</v>
      </c>
      <c r="BK334" s="104">
        <f t="shared" si="1342"/>
        <v>0</v>
      </c>
      <c r="BL334" s="104">
        <f t="shared" si="1343"/>
        <v>0</v>
      </c>
      <c r="BM334" s="104">
        <f t="shared" si="1344"/>
        <v>0</v>
      </c>
      <c r="BN334" s="104">
        <f t="shared" si="1345"/>
        <v>19194.940000000002</v>
      </c>
      <c r="BO334" s="87">
        <f t="shared" si="1346"/>
        <v>19638.2</v>
      </c>
      <c r="BP334" s="90">
        <f t="shared" si="1347"/>
        <v>1.9974553707074332E-2</v>
      </c>
      <c r="BQ334" s="85">
        <f t="shared" si="1348"/>
        <v>383.70847987495119</v>
      </c>
      <c r="BR334" s="104">
        <f t="shared" si="1349"/>
        <v>0</v>
      </c>
      <c r="BS334" s="104">
        <f t="shared" si="1350"/>
        <v>0</v>
      </c>
      <c r="BT334" s="104">
        <f t="shared" si="1351"/>
        <v>0</v>
      </c>
      <c r="BU334" s="104">
        <f t="shared" si="1352"/>
        <v>0</v>
      </c>
      <c r="BV334" s="87">
        <f t="shared" si="1353"/>
        <v>0</v>
      </c>
      <c r="BW334" s="90">
        <f t="shared" si="1354"/>
        <v>0</v>
      </c>
      <c r="BX334" s="85">
        <f t="shared" si="1355"/>
        <v>0</v>
      </c>
      <c r="BY334" s="104">
        <v>293299.01000000007</v>
      </c>
      <c r="BZ334" s="90">
        <v>0.29832249531406813</v>
      </c>
      <c r="CA334" s="85">
        <v>5730.7348573661602</v>
      </c>
      <c r="CB334" s="104">
        <v>78170.33</v>
      </c>
      <c r="CC334" s="90">
        <f t="shared" si="1356"/>
        <v>7.9509194064869684E-2</v>
      </c>
      <c r="CD334" s="85">
        <f t="shared" si="1357"/>
        <v>1527.3608831574834</v>
      </c>
      <c r="CE334" s="106">
        <f t="shared" si="1358"/>
        <v>70931.710000000021</v>
      </c>
      <c r="CF334" s="107">
        <f t="shared" si="1359"/>
        <v>7.2146594439898862E-2</v>
      </c>
      <c r="CG334" s="108">
        <f t="shared" si="1360"/>
        <v>1385.9263384134431</v>
      </c>
    </row>
    <row r="335" spans="1:85" x14ac:dyDescent="0.2">
      <c r="A335" s="56" t="s">
        <v>626</v>
      </c>
      <c r="B335" s="101" t="s">
        <v>627</v>
      </c>
      <c r="C335" s="102">
        <f t="shared" si="1284"/>
        <v>40.809999999999995</v>
      </c>
      <c r="D335" s="102">
        <f t="shared" si="1285"/>
        <v>837711.49</v>
      </c>
      <c r="E335" s="103">
        <f t="shared" si="1286"/>
        <v>385821.71999999991</v>
      </c>
      <c r="F335" s="103">
        <f t="shared" si="1287"/>
        <v>0</v>
      </c>
      <c r="G335" s="103">
        <f t="shared" si="1288"/>
        <v>0</v>
      </c>
      <c r="H335" s="103">
        <f t="shared" si="1361"/>
        <v>385821.71999999991</v>
      </c>
      <c r="I335" s="90">
        <f t="shared" si="1289"/>
        <v>0.46056634605787716</v>
      </c>
      <c r="J335" s="85">
        <f t="shared" si="1290"/>
        <v>9454.0975251163927</v>
      </c>
      <c r="K335" s="103">
        <f t="shared" si="1291"/>
        <v>0</v>
      </c>
      <c r="L335" s="103">
        <f t="shared" si="1292"/>
        <v>0</v>
      </c>
      <c r="M335" s="103">
        <f t="shared" si="1293"/>
        <v>0</v>
      </c>
      <c r="N335" s="103">
        <f t="shared" si="1294"/>
        <v>0</v>
      </c>
      <c r="O335" s="103">
        <f t="shared" si="1295"/>
        <v>0</v>
      </c>
      <c r="P335" s="103">
        <f t="shared" si="1296"/>
        <v>0</v>
      </c>
      <c r="Q335" s="103"/>
      <c r="R335" s="88">
        <f t="shared" si="1297"/>
        <v>0</v>
      </c>
      <c r="S335" s="89">
        <f t="shared" si="1298"/>
        <v>0</v>
      </c>
      <c r="T335" s="104">
        <f t="shared" si="1299"/>
        <v>24364.03</v>
      </c>
      <c r="U335" s="103">
        <f t="shared" si="1300"/>
        <v>3075.23</v>
      </c>
      <c r="V335" s="103">
        <f t="shared" si="1301"/>
        <v>9070</v>
      </c>
      <c r="W335" s="103">
        <f t="shared" si="1302"/>
        <v>0</v>
      </c>
      <c r="X335" s="103">
        <f t="shared" si="1303"/>
        <v>0</v>
      </c>
      <c r="Y335" s="103">
        <f t="shared" si="1304"/>
        <v>0</v>
      </c>
      <c r="Z335" s="105">
        <f t="shared" si="1305"/>
        <v>36509.259999999995</v>
      </c>
      <c r="AA335" s="90">
        <f t="shared" si="1306"/>
        <v>4.358214067232144E-2</v>
      </c>
      <c r="AB335" s="85">
        <f t="shared" si="1307"/>
        <v>894.6155354079882</v>
      </c>
      <c r="AC335" s="104">
        <f t="shared" si="1308"/>
        <v>0</v>
      </c>
      <c r="AD335" s="104">
        <f t="shared" si="1309"/>
        <v>0</v>
      </c>
      <c r="AE335" s="104">
        <f t="shared" si="1310"/>
        <v>0</v>
      </c>
      <c r="AF335" s="104">
        <f t="shared" si="1311"/>
        <v>0</v>
      </c>
      <c r="AG335" s="86">
        <f t="shared" si="1312"/>
        <v>0</v>
      </c>
      <c r="AH335" s="90">
        <f t="shared" si="1313"/>
        <v>0</v>
      </c>
      <c r="AI335" s="86">
        <f t="shared" si="1314"/>
        <v>0</v>
      </c>
      <c r="AJ335" s="104">
        <f t="shared" si="1315"/>
        <v>0</v>
      </c>
      <c r="AK335" s="104">
        <f t="shared" si="1316"/>
        <v>0</v>
      </c>
      <c r="AL335" s="86">
        <f t="shared" si="1317"/>
        <v>0</v>
      </c>
      <c r="AM335" s="90">
        <f t="shared" si="1318"/>
        <v>0</v>
      </c>
      <c r="AN335" s="91">
        <f t="shared" si="1319"/>
        <v>0</v>
      </c>
      <c r="AO335" s="104">
        <f t="shared" si="1320"/>
        <v>12507</v>
      </c>
      <c r="AP335" s="104">
        <f t="shared" si="1321"/>
        <v>7055</v>
      </c>
      <c r="AQ335" s="104">
        <f t="shared" si="1322"/>
        <v>0</v>
      </c>
      <c r="AR335" s="104">
        <f t="shared" si="1323"/>
        <v>0</v>
      </c>
      <c r="AS335" s="104">
        <f t="shared" si="1324"/>
        <v>8508.4599999999991</v>
      </c>
      <c r="AT335" s="104">
        <f t="shared" si="1325"/>
        <v>0</v>
      </c>
      <c r="AU335" s="104">
        <f t="shared" si="1326"/>
        <v>0</v>
      </c>
      <c r="AV335" s="104">
        <f t="shared" si="1327"/>
        <v>0</v>
      </c>
      <c r="AW335" s="104">
        <f t="shared" si="1328"/>
        <v>0</v>
      </c>
      <c r="AX335" s="104">
        <f t="shared" si="1329"/>
        <v>0</v>
      </c>
      <c r="AY335" s="104">
        <f t="shared" si="1330"/>
        <v>0</v>
      </c>
      <c r="AZ335" s="104">
        <f t="shared" si="1331"/>
        <v>0</v>
      </c>
      <c r="BA335" s="104">
        <f t="shared" si="1332"/>
        <v>0</v>
      </c>
      <c r="BB335" s="104">
        <f t="shared" si="1333"/>
        <v>0</v>
      </c>
      <c r="BC335" s="104">
        <f t="shared" si="1334"/>
        <v>0</v>
      </c>
      <c r="BD335" s="104">
        <f t="shared" si="1335"/>
        <v>0</v>
      </c>
      <c r="BE335" s="86">
        <f t="shared" si="1336"/>
        <v>28070.46</v>
      </c>
      <c r="BF335" s="90">
        <f t="shared" si="1337"/>
        <v>3.3508505416345667E-2</v>
      </c>
      <c r="BG335" s="85">
        <f t="shared" si="1338"/>
        <v>687.83288409703505</v>
      </c>
      <c r="BH335" s="104">
        <f t="shared" si="1339"/>
        <v>0</v>
      </c>
      <c r="BI335" s="104">
        <f t="shared" si="1340"/>
        <v>0</v>
      </c>
      <c r="BJ335" s="104">
        <f t="shared" si="1341"/>
        <v>357.5</v>
      </c>
      <c r="BK335" s="104">
        <f t="shared" si="1342"/>
        <v>0</v>
      </c>
      <c r="BL335" s="104">
        <f t="shared" si="1343"/>
        <v>0</v>
      </c>
      <c r="BM335" s="104">
        <f t="shared" si="1344"/>
        <v>0</v>
      </c>
      <c r="BN335" s="104">
        <f t="shared" si="1345"/>
        <v>12906</v>
      </c>
      <c r="BO335" s="87">
        <f t="shared" si="1346"/>
        <v>13263.5</v>
      </c>
      <c r="BP335" s="90">
        <f t="shared" si="1347"/>
        <v>1.5833016686926427E-2</v>
      </c>
      <c r="BQ335" s="85">
        <f t="shared" si="1348"/>
        <v>325.00612594952219</v>
      </c>
      <c r="BR335" s="104">
        <f t="shared" si="1349"/>
        <v>0</v>
      </c>
      <c r="BS335" s="104">
        <f t="shared" si="1350"/>
        <v>0</v>
      </c>
      <c r="BT335" s="104">
        <f t="shared" si="1351"/>
        <v>0</v>
      </c>
      <c r="BU335" s="104">
        <f t="shared" si="1352"/>
        <v>0</v>
      </c>
      <c r="BV335" s="87">
        <f t="shared" si="1353"/>
        <v>0</v>
      </c>
      <c r="BW335" s="90">
        <f t="shared" si="1354"/>
        <v>0</v>
      </c>
      <c r="BX335" s="85">
        <f t="shared" si="1355"/>
        <v>0</v>
      </c>
      <c r="BY335" s="104">
        <v>266587.73</v>
      </c>
      <c r="BZ335" s="90">
        <v>0.31823334546837834</v>
      </c>
      <c r="CA335" s="85">
        <v>6532.411908845871</v>
      </c>
      <c r="CB335" s="104">
        <v>21532.519999999997</v>
      </c>
      <c r="CC335" s="90">
        <f t="shared" si="1356"/>
        <v>2.5703980734465032E-2</v>
      </c>
      <c r="CD335" s="85">
        <f t="shared" si="1357"/>
        <v>527.62852242097529</v>
      </c>
      <c r="CE335" s="106">
        <f t="shared" si="1358"/>
        <v>85926.3</v>
      </c>
      <c r="CF335" s="131">
        <f t="shared" si="1359"/>
        <v>0.10257266496368578</v>
      </c>
      <c r="CG335" s="132">
        <f t="shared" si="1360"/>
        <v>2105.5207057093853</v>
      </c>
    </row>
    <row r="336" spans="1:85" x14ac:dyDescent="0.2">
      <c r="A336" s="56" t="s">
        <v>628</v>
      </c>
      <c r="B336" s="101" t="s">
        <v>629</v>
      </c>
      <c r="C336" s="102">
        <f t="shared" si="1284"/>
        <v>34.82</v>
      </c>
      <c r="D336" s="102">
        <f t="shared" si="1285"/>
        <v>508262.2</v>
      </c>
      <c r="E336" s="103">
        <f t="shared" si="1286"/>
        <v>357891.5</v>
      </c>
      <c r="F336" s="103">
        <f t="shared" si="1287"/>
        <v>0</v>
      </c>
      <c r="G336" s="103">
        <f t="shared" si="1288"/>
        <v>0</v>
      </c>
      <c r="H336" s="103">
        <f t="shared" si="1361"/>
        <v>357891.5</v>
      </c>
      <c r="I336" s="90">
        <f t="shared" si="1289"/>
        <v>0.704147386919586</v>
      </c>
      <c r="J336" s="85">
        <f t="shared" si="1290"/>
        <v>10278.331418724871</v>
      </c>
      <c r="K336" s="103">
        <f t="shared" si="1291"/>
        <v>0</v>
      </c>
      <c r="L336" s="103">
        <f t="shared" si="1292"/>
        <v>0</v>
      </c>
      <c r="M336" s="103">
        <f t="shared" si="1293"/>
        <v>0</v>
      </c>
      <c r="N336" s="103">
        <f t="shared" si="1294"/>
        <v>0</v>
      </c>
      <c r="O336" s="103">
        <f t="shared" si="1295"/>
        <v>0</v>
      </c>
      <c r="P336" s="103">
        <f t="shared" si="1296"/>
        <v>0</v>
      </c>
      <c r="Q336" s="103"/>
      <c r="R336" s="88">
        <f t="shared" si="1297"/>
        <v>0</v>
      </c>
      <c r="S336" s="89">
        <f t="shared" si="1298"/>
        <v>0</v>
      </c>
      <c r="T336" s="104">
        <f t="shared" si="1299"/>
        <v>22105.3</v>
      </c>
      <c r="U336" s="103">
        <f t="shared" si="1300"/>
        <v>0</v>
      </c>
      <c r="V336" s="103">
        <f t="shared" si="1301"/>
        <v>0</v>
      </c>
      <c r="W336" s="103">
        <f t="shared" si="1302"/>
        <v>0</v>
      </c>
      <c r="X336" s="103">
        <f t="shared" si="1303"/>
        <v>0</v>
      </c>
      <c r="Y336" s="103">
        <f t="shared" si="1304"/>
        <v>0</v>
      </c>
      <c r="Z336" s="105">
        <f t="shared" si="1305"/>
        <v>22105.3</v>
      </c>
      <c r="AA336" s="90">
        <f t="shared" si="1306"/>
        <v>4.3491922082736036E-2</v>
      </c>
      <c r="AB336" s="85">
        <f t="shared" si="1307"/>
        <v>634.84491671453191</v>
      </c>
      <c r="AC336" s="104">
        <f t="shared" si="1308"/>
        <v>0</v>
      </c>
      <c r="AD336" s="104">
        <f t="shared" si="1309"/>
        <v>0</v>
      </c>
      <c r="AE336" s="104">
        <f t="shared" si="1310"/>
        <v>0</v>
      </c>
      <c r="AF336" s="104">
        <f t="shared" si="1311"/>
        <v>0</v>
      </c>
      <c r="AG336" s="86">
        <f t="shared" si="1312"/>
        <v>0</v>
      </c>
      <c r="AH336" s="90">
        <f t="shared" si="1313"/>
        <v>0</v>
      </c>
      <c r="AI336" s="86">
        <f t="shared" si="1314"/>
        <v>0</v>
      </c>
      <c r="AJ336" s="104">
        <f t="shared" si="1315"/>
        <v>0</v>
      </c>
      <c r="AK336" s="104">
        <f t="shared" si="1316"/>
        <v>0</v>
      </c>
      <c r="AL336" s="86">
        <f t="shared" si="1317"/>
        <v>0</v>
      </c>
      <c r="AM336" s="90">
        <f t="shared" si="1318"/>
        <v>0</v>
      </c>
      <c r="AN336" s="91">
        <f t="shared" si="1319"/>
        <v>0</v>
      </c>
      <c r="AO336" s="104">
        <f t="shared" si="1320"/>
        <v>0</v>
      </c>
      <c r="AP336" s="104">
        <f t="shared" si="1321"/>
        <v>40184.68</v>
      </c>
      <c r="AQ336" s="104">
        <f t="shared" si="1322"/>
        <v>0</v>
      </c>
      <c r="AR336" s="104">
        <f t="shared" si="1323"/>
        <v>0</v>
      </c>
      <c r="AS336" s="104">
        <f t="shared" si="1324"/>
        <v>0</v>
      </c>
      <c r="AT336" s="104">
        <f t="shared" si="1325"/>
        <v>0</v>
      </c>
      <c r="AU336" s="104">
        <f t="shared" si="1326"/>
        <v>0</v>
      </c>
      <c r="AV336" s="104">
        <f t="shared" si="1327"/>
        <v>0</v>
      </c>
      <c r="AW336" s="104">
        <f t="shared" si="1328"/>
        <v>0</v>
      </c>
      <c r="AX336" s="104">
        <f t="shared" si="1329"/>
        <v>0</v>
      </c>
      <c r="AY336" s="104">
        <f t="shared" si="1330"/>
        <v>0</v>
      </c>
      <c r="AZ336" s="104">
        <f t="shared" si="1331"/>
        <v>0</v>
      </c>
      <c r="BA336" s="104">
        <f t="shared" si="1332"/>
        <v>0</v>
      </c>
      <c r="BB336" s="104">
        <f t="shared" si="1333"/>
        <v>0</v>
      </c>
      <c r="BC336" s="104">
        <f t="shared" si="1334"/>
        <v>0</v>
      </c>
      <c r="BD336" s="104">
        <f t="shared" si="1335"/>
        <v>0</v>
      </c>
      <c r="BE336" s="86">
        <f t="shared" si="1336"/>
        <v>40184.68</v>
      </c>
      <c r="BF336" s="90">
        <f t="shared" si="1337"/>
        <v>7.9062893128782744E-2</v>
      </c>
      <c r="BG336" s="85">
        <f t="shared" si="1338"/>
        <v>1154.0689259046526</v>
      </c>
      <c r="BH336" s="104">
        <f t="shared" si="1339"/>
        <v>0</v>
      </c>
      <c r="BI336" s="104">
        <f t="shared" si="1340"/>
        <v>0</v>
      </c>
      <c r="BJ336" s="104">
        <f t="shared" si="1341"/>
        <v>0</v>
      </c>
      <c r="BK336" s="104">
        <f t="shared" si="1342"/>
        <v>0</v>
      </c>
      <c r="BL336" s="104">
        <f t="shared" si="1343"/>
        <v>0</v>
      </c>
      <c r="BM336" s="104">
        <f t="shared" si="1344"/>
        <v>0</v>
      </c>
      <c r="BN336" s="104">
        <f t="shared" si="1345"/>
        <v>0</v>
      </c>
      <c r="BO336" s="87">
        <f t="shared" si="1346"/>
        <v>0</v>
      </c>
      <c r="BP336" s="90">
        <f t="shared" si="1347"/>
        <v>0</v>
      </c>
      <c r="BQ336" s="85">
        <f t="shared" si="1348"/>
        <v>0</v>
      </c>
      <c r="BR336" s="104">
        <f t="shared" si="1349"/>
        <v>0</v>
      </c>
      <c r="BS336" s="104">
        <f t="shared" si="1350"/>
        <v>0</v>
      </c>
      <c r="BT336" s="104">
        <f t="shared" si="1351"/>
        <v>0</v>
      </c>
      <c r="BU336" s="104">
        <f t="shared" si="1352"/>
        <v>0</v>
      </c>
      <c r="BV336" s="87">
        <f t="shared" si="1353"/>
        <v>0</v>
      </c>
      <c r="BW336" s="90">
        <f t="shared" si="1354"/>
        <v>0</v>
      </c>
      <c r="BX336" s="85">
        <f t="shared" si="1355"/>
        <v>0</v>
      </c>
      <c r="BY336" s="104">
        <v>88080.719999999987</v>
      </c>
      <c r="BZ336" s="90">
        <v>0.17329779786889521</v>
      </c>
      <c r="CA336" s="85">
        <v>2529.6013785180926</v>
      </c>
      <c r="CB336" s="104">
        <v>0</v>
      </c>
      <c r="CC336" s="90">
        <f t="shared" si="1356"/>
        <v>0</v>
      </c>
      <c r="CD336" s="85">
        <f t="shared" si="1357"/>
        <v>0</v>
      </c>
      <c r="CE336" s="106">
        <f t="shared" si="1358"/>
        <v>0</v>
      </c>
      <c r="CF336" s="107">
        <f t="shared" si="1359"/>
        <v>0</v>
      </c>
      <c r="CG336" s="108">
        <f t="shared" si="1360"/>
        <v>0</v>
      </c>
    </row>
    <row r="337" spans="1:85" x14ac:dyDescent="0.2">
      <c r="A337" s="56" t="s">
        <v>630</v>
      </c>
      <c r="B337" s="101" t="s">
        <v>631</v>
      </c>
      <c r="C337" s="102">
        <f t="shared" si="1284"/>
        <v>48.82</v>
      </c>
      <c r="D337" s="102">
        <f t="shared" si="1285"/>
        <v>613392.23</v>
      </c>
      <c r="E337" s="103">
        <f t="shared" si="1286"/>
        <v>295191.57</v>
      </c>
      <c r="F337" s="103">
        <f t="shared" si="1287"/>
        <v>0</v>
      </c>
      <c r="G337" s="103">
        <f t="shared" si="1288"/>
        <v>0</v>
      </c>
      <c r="H337" s="103">
        <f t="shared" si="1361"/>
        <v>295191.57</v>
      </c>
      <c r="I337" s="90">
        <f t="shared" si="1289"/>
        <v>0.48124439072206704</v>
      </c>
      <c r="J337" s="85">
        <f t="shared" si="1290"/>
        <v>6046.5294961081527</v>
      </c>
      <c r="K337" s="103">
        <f t="shared" si="1291"/>
        <v>0</v>
      </c>
      <c r="L337" s="103">
        <f t="shared" si="1292"/>
        <v>0</v>
      </c>
      <c r="M337" s="103">
        <f t="shared" si="1293"/>
        <v>0</v>
      </c>
      <c r="N337" s="103">
        <f t="shared" si="1294"/>
        <v>0</v>
      </c>
      <c r="O337" s="103">
        <f t="shared" si="1295"/>
        <v>0</v>
      </c>
      <c r="P337" s="103">
        <f t="shared" si="1296"/>
        <v>0</v>
      </c>
      <c r="Q337" s="103"/>
      <c r="R337" s="88">
        <f t="shared" si="1297"/>
        <v>0</v>
      </c>
      <c r="S337" s="89">
        <f t="shared" si="1298"/>
        <v>0</v>
      </c>
      <c r="T337" s="104">
        <f t="shared" si="1299"/>
        <v>71754.67</v>
      </c>
      <c r="U337" s="103">
        <f t="shared" si="1300"/>
        <v>0</v>
      </c>
      <c r="V337" s="103">
        <f t="shared" si="1301"/>
        <v>6132</v>
      </c>
      <c r="W337" s="103">
        <f t="shared" si="1302"/>
        <v>0</v>
      </c>
      <c r="X337" s="103">
        <f t="shared" si="1303"/>
        <v>0</v>
      </c>
      <c r="Y337" s="103">
        <f t="shared" si="1304"/>
        <v>0</v>
      </c>
      <c r="Z337" s="105">
        <f t="shared" si="1305"/>
        <v>77886.67</v>
      </c>
      <c r="AA337" s="90">
        <f t="shared" si="1306"/>
        <v>0.12697694263261208</v>
      </c>
      <c r="AB337" s="85">
        <f t="shared" si="1307"/>
        <v>1595.384473576403</v>
      </c>
      <c r="AC337" s="104">
        <f t="shared" si="1308"/>
        <v>0</v>
      </c>
      <c r="AD337" s="104">
        <f t="shared" si="1309"/>
        <v>0</v>
      </c>
      <c r="AE337" s="104">
        <f t="shared" si="1310"/>
        <v>0</v>
      </c>
      <c r="AF337" s="104">
        <f t="shared" si="1311"/>
        <v>0</v>
      </c>
      <c r="AG337" s="86">
        <f t="shared" si="1312"/>
        <v>0</v>
      </c>
      <c r="AH337" s="90">
        <f t="shared" si="1313"/>
        <v>0</v>
      </c>
      <c r="AI337" s="86">
        <f t="shared" si="1314"/>
        <v>0</v>
      </c>
      <c r="AJ337" s="104">
        <f t="shared" si="1315"/>
        <v>0</v>
      </c>
      <c r="AK337" s="104">
        <f t="shared" si="1316"/>
        <v>0</v>
      </c>
      <c r="AL337" s="86">
        <f t="shared" si="1317"/>
        <v>0</v>
      </c>
      <c r="AM337" s="90">
        <f t="shared" si="1318"/>
        <v>0</v>
      </c>
      <c r="AN337" s="91">
        <f t="shared" si="1319"/>
        <v>0</v>
      </c>
      <c r="AO337" s="104">
        <f t="shared" si="1320"/>
        <v>24430.44</v>
      </c>
      <c r="AP337" s="104">
        <f t="shared" si="1321"/>
        <v>19946.440000000002</v>
      </c>
      <c r="AQ337" s="104">
        <f t="shared" si="1322"/>
        <v>0</v>
      </c>
      <c r="AR337" s="104">
        <f t="shared" si="1323"/>
        <v>0</v>
      </c>
      <c r="AS337" s="104">
        <f t="shared" si="1324"/>
        <v>8433.119999999999</v>
      </c>
      <c r="AT337" s="104">
        <f t="shared" si="1325"/>
        <v>0</v>
      </c>
      <c r="AU337" s="104">
        <f t="shared" si="1326"/>
        <v>0</v>
      </c>
      <c r="AV337" s="104">
        <f t="shared" si="1327"/>
        <v>165.67</v>
      </c>
      <c r="AW337" s="104">
        <f t="shared" si="1328"/>
        <v>0</v>
      </c>
      <c r="AX337" s="104">
        <f t="shared" si="1329"/>
        <v>0</v>
      </c>
      <c r="AY337" s="104">
        <f t="shared" si="1330"/>
        <v>0</v>
      </c>
      <c r="AZ337" s="104">
        <f t="shared" si="1331"/>
        <v>0</v>
      </c>
      <c r="BA337" s="104">
        <f t="shared" si="1332"/>
        <v>0</v>
      </c>
      <c r="BB337" s="104">
        <f t="shared" si="1333"/>
        <v>0</v>
      </c>
      <c r="BC337" s="104">
        <f t="shared" si="1334"/>
        <v>0</v>
      </c>
      <c r="BD337" s="104">
        <f t="shared" si="1335"/>
        <v>0</v>
      </c>
      <c r="BE337" s="86">
        <f t="shared" si="1336"/>
        <v>52975.67</v>
      </c>
      <c r="BF337" s="90">
        <f t="shared" si="1337"/>
        <v>8.6365081605288677E-2</v>
      </c>
      <c r="BG337" s="85">
        <f t="shared" si="1338"/>
        <v>1085.1222859483817</v>
      </c>
      <c r="BH337" s="104">
        <f t="shared" si="1339"/>
        <v>0</v>
      </c>
      <c r="BI337" s="104">
        <f t="shared" si="1340"/>
        <v>0</v>
      </c>
      <c r="BJ337" s="104">
        <f t="shared" si="1341"/>
        <v>257.86</v>
      </c>
      <c r="BK337" s="104">
        <f t="shared" si="1342"/>
        <v>0</v>
      </c>
      <c r="BL337" s="104">
        <f t="shared" si="1343"/>
        <v>0</v>
      </c>
      <c r="BM337" s="104">
        <f t="shared" si="1344"/>
        <v>0</v>
      </c>
      <c r="BN337" s="104">
        <f t="shared" si="1345"/>
        <v>196.33</v>
      </c>
      <c r="BO337" s="87">
        <f t="shared" si="1346"/>
        <v>454.19000000000005</v>
      </c>
      <c r="BP337" s="90">
        <f t="shared" si="1347"/>
        <v>7.4045607000923388E-4</v>
      </c>
      <c r="BQ337" s="85">
        <f t="shared" si="1348"/>
        <v>9.3033592789840238</v>
      </c>
      <c r="BR337" s="104">
        <f t="shared" si="1349"/>
        <v>0</v>
      </c>
      <c r="BS337" s="104">
        <f t="shared" si="1350"/>
        <v>0</v>
      </c>
      <c r="BT337" s="104">
        <f t="shared" si="1351"/>
        <v>0</v>
      </c>
      <c r="BU337" s="104">
        <f t="shared" si="1352"/>
        <v>0</v>
      </c>
      <c r="BV337" s="87">
        <f t="shared" si="1353"/>
        <v>0</v>
      </c>
      <c r="BW337" s="90">
        <f t="shared" si="1354"/>
        <v>0</v>
      </c>
      <c r="BX337" s="85">
        <f t="shared" si="1355"/>
        <v>0</v>
      </c>
      <c r="BY337" s="104">
        <v>151275.30000000002</v>
      </c>
      <c r="BZ337" s="90">
        <v>0.24662082856836973</v>
      </c>
      <c r="CA337" s="85">
        <v>3098.6337566571083</v>
      </c>
      <c r="CB337" s="104">
        <v>15305.810000000001</v>
      </c>
      <c r="CC337" s="90">
        <f t="shared" si="1356"/>
        <v>2.4952728859966161E-2</v>
      </c>
      <c r="CD337" s="85">
        <f t="shared" si="1357"/>
        <v>313.51515772224502</v>
      </c>
      <c r="CE337" s="106">
        <f t="shared" si="1358"/>
        <v>20303.02</v>
      </c>
      <c r="CF337" s="107">
        <f t="shared" si="1359"/>
        <v>3.309957154168712E-2</v>
      </c>
      <c r="CG337" s="108">
        <f t="shared" si="1360"/>
        <v>415.87505120852109</v>
      </c>
    </row>
    <row r="338" spans="1:85" x14ac:dyDescent="0.2">
      <c r="A338" s="56" t="s">
        <v>632</v>
      </c>
      <c r="B338" s="101" t="s">
        <v>633</v>
      </c>
      <c r="C338" s="102">
        <f t="shared" si="1284"/>
        <v>40.209999999999994</v>
      </c>
      <c r="D338" s="102">
        <f t="shared" si="1285"/>
        <v>725273.28</v>
      </c>
      <c r="E338" s="103">
        <f t="shared" si="1286"/>
        <v>376586.20000000007</v>
      </c>
      <c r="F338" s="103">
        <f t="shared" si="1287"/>
        <v>0</v>
      </c>
      <c r="G338" s="103">
        <f t="shared" si="1288"/>
        <v>0</v>
      </c>
      <c r="H338" s="103">
        <f t="shared" si="1361"/>
        <v>376586.20000000007</v>
      </c>
      <c r="I338" s="90">
        <f t="shared" si="1289"/>
        <v>0.51923352256958932</v>
      </c>
      <c r="J338" s="85">
        <f t="shared" si="1290"/>
        <v>9365.4861974633204</v>
      </c>
      <c r="K338" s="103">
        <f t="shared" si="1291"/>
        <v>0</v>
      </c>
      <c r="L338" s="103">
        <f t="shared" si="1292"/>
        <v>0</v>
      </c>
      <c r="M338" s="103">
        <f t="shared" si="1293"/>
        <v>0</v>
      </c>
      <c r="N338" s="103">
        <f t="shared" si="1294"/>
        <v>0</v>
      </c>
      <c r="O338" s="103">
        <f t="shared" si="1295"/>
        <v>0</v>
      </c>
      <c r="P338" s="103">
        <f t="shared" si="1296"/>
        <v>0</v>
      </c>
      <c r="Q338" s="103"/>
      <c r="R338" s="88">
        <f t="shared" si="1297"/>
        <v>0</v>
      </c>
      <c r="S338" s="89">
        <f t="shared" si="1298"/>
        <v>0</v>
      </c>
      <c r="T338" s="104">
        <f t="shared" si="1299"/>
        <v>14752.04</v>
      </c>
      <c r="U338" s="103">
        <f t="shared" si="1300"/>
        <v>778.88</v>
      </c>
      <c r="V338" s="103">
        <f t="shared" si="1301"/>
        <v>13876</v>
      </c>
      <c r="W338" s="103">
        <f t="shared" si="1302"/>
        <v>0</v>
      </c>
      <c r="X338" s="103">
        <f t="shared" si="1303"/>
        <v>0</v>
      </c>
      <c r="Y338" s="103">
        <f t="shared" si="1304"/>
        <v>0</v>
      </c>
      <c r="Z338" s="105">
        <f t="shared" si="1305"/>
        <v>29406.92</v>
      </c>
      <c r="AA338" s="90">
        <f t="shared" si="1306"/>
        <v>4.0545985645576238E-2</v>
      </c>
      <c r="AB338" s="85">
        <f t="shared" si="1307"/>
        <v>731.33349912956987</v>
      </c>
      <c r="AC338" s="104">
        <f t="shared" si="1308"/>
        <v>0</v>
      </c>
      <c r="AD338" s="104">
        <f t="shared" si="1309"/>
        <v>0</v>
      </c>
      <c r="AE338" s="104">
        <f t="shared" si="1310"/>
        <v>0</v>
      </c>
      <c r="AF338" s="104">
        <f t="shared" si="1311"/>
        <v>0</v>
      </c>
      <c r="AG338" s="86">
        <f t="shared" si="1312"/>
        <v>0</v>
      </c>
      <c r="AH338" s="90">
        <f t="shared" si="1313"/>
        <v>0</v>
      </c>
      <c r="AI338" s="86">
        <f t="shared" si="1314"/>
        <v>0</v>
      </c>
      <c r="AJ338" s="104">
        <f t="shared" si="1315"/>
        <v>0</v>
      </c>
      <c r="AK338" s="104">
        <f t="shared" si="1316"/>
        <v>0</v>
      </c>
      <c r="AL338" s="86">
        <f t="shared" si="1317"/>
        <v>0</v>
      </c>
      <c r="AM338" s="90">
        <f t="shared" si="1318"/>
        <v>0</v>
      </c>
      <c r="AN338" s="91">
        <f t="shared" si="1319"/>
        <v>0</v>
      </c>
      <c r="AO338" s="104">
        <f t="shared" si="1320"/>
        <v>0</v>
      </c>
      <c r="AP338" s="104">
        <f t="shared" si="1321"/>
        <v>15748.019999999999</v>
      </c>
      <c r="AQ338" s="104">
        <f t="shared" si="1322"/>
        <v>0</v>
      </c>
      <c r="AR338" s="104">
        <f t="shared" si="1323"/>
        <v>0</v>
      </c>
      <c r="AS338" s="104">
        <f t="shared" si="1324"/>
        <v>0</v>
      </c>
      <c r="AT338" s="104">
        <f t="shared" si="1325"/>
        <v>0</v>
      </c>
      <c r="AU338" s="104">
        <f t="shared" si="1326"/>
        <v>0</v>
      </c>
      <c r="AV338" s="104">
        <f t="shared" si="1327"/>
        <v>272.88</v>
      </c>
      <c r="AW338" s="104">
        <f t="shared" si="1328"/>
        <v>0</v>
      </c>
      <c r="AX338" s="104">
        <f t="shared" si="1329"/>
        <v>0</v>
      </c>
      <c r="AY338" s="104">
        <f t="shared" si="1330"/>
        <v>0</v>
      </c>
      <c r="AZ338" s="104">
        <f t="shared" si="1331"/>
        <v>0</v>
      </c>
      <c r="BA338" s="104">
        <f t="shared" si="1332"/>
        <v>0</v>
      </c>
      <c r="BB338" s="104">
        <f t="shared" si="1333"/>
        <v>0</v>
      </c>
      <c r="BC338" s="104">
        <f t="shared" si="1334"/>
        <v>0</v>
      </c>
      <c r="BD338" s="104">
        <f t="shared" si="1335"/>
        <v>0</v>
      </c>
      <c r="BE338" s="86">
        <f t="shared" si="1336"/>
        <v>16020.899999999998</v>
      </c>
      <c r="BF338" s="90">
        <f t="shared" si="1337"/>
        <v>2.2089466745555546E-2</v>
      </c>
      <c r="BG338" s="85">
        <f t="shared" si="1338"/>
        <v>398.43073862223326</v>
      </c>
      <c r="BH338" s="104">
        <f t="shared" si="1339"/>
        <v>0</v>
      </c>
      <c r="BI338" s="104">
        <f t="shared" si="1340"/>
        <v>0</v>
      </c>
      <c r="BJ338" s="104">
        <f t="shared" si="1341"/>
        <v>0</v>
      </c>
      <c r="BK338" s="104">
        <f t="shared" si="1342"/>
        <v>0</v>
      </c>
      <c r="BL338" s="104">
        <f t="shared" si="1343"/>
        <v>0</v>
      </c>
      <c r="BM338" s="104">
        <f t="shared" si="1344"/>
        <v>0</v>
      </c>
      <c r="BN338" s="104">
        <f t="shared" si="1345"/>
        <v>0</v>
      </c>
      <c r="BO338" s="87">
        <f t="shared" si="1346"/>
        <v>0</v>
      </c>
      <c r="BP338" s="90">
        <f t="shared" si="1347"/>
        <v>0</v>
      </c>
      <c r="BQ338" s="85">
        <f t="shared" si="1348"/>
        <v>0</v>
      </c>
      <c r="BR338" s="104">
        <f t="shared" si="1349"/>
        <v>0</v>
      </c>
      <c r="BS338" s="104">
        <f t="shared" si="1350"/>
        <v>0</v>
      </c>
      <c r="BT338" s="104">
        <f t="shared" si="1351"/>
        <v>54540.289999999994</v>
      </c>
      <c r="BU338" s="104">
        <f t="shared" si="1352"/>
        <v>0</v>
      </c>
      <c r="BV338" s="87">
        <f t="shared" si="1353"/>
        <v>54540.289999999994</v>
      </c>
      <c r="BW338" s="90">
        <f t="shared" si="1354"/>
        <v>7.5199640609950491E-2</v>
      </c>
      <c r="BX338" s="85">
        <f t="shared" si="1355"/>
        <v>1356.3862223327531</v>
      </c>
      <c r="BY338" s="104">
        <v>178045.68999999997</v>
      </c>
      <c r="BZ338" s="90">
        <v>0.24548772843251576</v>
      </c>
      <c r="CA338" s="85">
        <v>4427.8957970654064</v>
      </c>
      <c r="CB338" s="104">
        <v>257.3</v>
      </c>
      <c r="CC338" s="90">
        <f t="shared" si="1356"/>
        <v>3.5476282815768425E-4</v>
      </c>
      <c r="CD338" s="85">
        <f t="shared" si="1357"/>
        <v>6.3989057448395936</v>
      </c>
      <c r="CE338" s="106">
        <f t="shared" si="1358"/>
        <v>70415.98000000001</v>
      </c>
      <c r="CF338" s="107">
        <f t="shared" si="1359"/>
        <v>9.7088893168655002E-2</v>
      </c>
      <c r="CG338" s="108">
        <f t="shared" si="1360"/>
        <v>1751.2056702312864</v>
      </c>
    </row>
    <row r="339" spans="1:85" x14ac:dyDescent="0.2">
      <c r="A339" s="56" t="s">
        <v>634</v>
      </c>
      <c r="B339" s="101" t="s">
        <v>635</v>
      </c>
      <c r="C339" s="102">
        <f t="shared" si="1284"/>
        <v>40.9</v>
      </c>
      <c r="D339" s="102">
        <f t="shared" si="1285"/>
        <v>841100.81</v>
      </c>
      <c r="E339" s="103">
        <f t="shared" si="1286"/>
        <v>315276.94000000006</v>
      </c>
      <c r="F339" s="103">
        <f t="shared" si="1287"/>
        <v>0</v>
      </c>
      <c r="G339" s="103">
        <f t="shared" si="1288"/>
        <v>0</v>
      </c>
      <c r="H339" s="103">
        <f t="shared" si="1361"/>
        <v>315276.94000000006</v>
      </c>
      <c r="I339" s="90">
        <f t="shared" si="1289"/>
        <v>0.37483846912476526</v>
      </c>
      <c r="J339" s="85">
        <f t="shared" si="1290"/>
        <v>7708.4826405867989</v>
      </c>
      <c r="K339" s="103">
        <f t="shared" si="1291"/>
        <v>0</v>
      </c>
      <c r="L339" s="103">
        <f t="shared" si="1292"/>
        <v>0</v>
      </c>
      <c r="M339" s="103">
        <f t="shared" si="1293"/>
        <v>0</v>
      </c>
      <c r="N339" s="103">
        <f t="shared" si="1294"/>
        <v>0</v>
      </c>
      <c r="O339" s="103">
        <f t="shared" si="1295"/>
        <v>0</v>
      </c>
      <c r="P339" s="103">
        <f t="shared" si="1296"/>
        <v>0</v>
      </c>
      <c r="Q339" s="103"/>
      <c r="R339" s="88">
        <f t="shared" si="1297"/>
        <v>0</v>
      </c>
      <c r="S339" s="89">
        <f t="shared" si="1298"/>
        <v>0</v>
      </c>
      <c r="T339" s="104">
        <f t="shared" si="1299"/>
        <v>55539.579999999994</v>
      </c>
      <c r="U339" s="103">
        <f t="shared" si="1300"/>
        <v>0</v>
      </c>
      <c r="V339" s="103">
        <f t="shared" si="1301"/>
        <v>7577.9000000000005</v>
      </c>
      <c r="W339" s="103">
        <f t="shared" si="1302"/>
        <v>0</v>
      </c>
      <c r="X339" s="103">
        <f t="shared" si="1303"/>
        <v>0</v>
      </c>
      <c r="Y339" s="103">
        <f t="shared" si="1304"/>
        <v>0</v>
      </c>
      <c r="Z339" s="105">
        <f t="shared" si="1305"/>
        <v>63117.479999999996</v>
      </c>
      <c r="AA339" s="90">
        <f t="shared" si="1306"/>
        <v>7.5041516129321043E-2</v>
      </c>
      <c r="AB339" s="85">
        <f t="shared" si="1307"/>
        <v>1543.2146699266502</v>
      </c>
      <c r="AC339" s="104">
        <f t="shared" si="1308"/>
        <v>0</v>
      </c>
      <c r="AD339" s="104">
        <f t="shared" si="1309"/>
        <v>0</v>
      </c>
      <c r="AE339" s="104">
        <f t="shared" si="1310"/>
        <v>0</v>
      </c>
      <c r="AF339" s="104">
        <f t="shared" si="1311"/>
        <v>0</v>
      </c>
      <c r="AG339" s="86">
        <f t="shared" si="1312"/>
        <v>0</v>
      </c>
      <c r="AH339" s="90">
        <f t="shared" si="1313"/>
        <v>0</v>
      </c>
      <c r="AI339" s="86">
        <f t="shared" si="1314"/>
        <v>0</v>
      </c>
      <c r="AJ339" s="104">
        <f t="shared" si="1315"/>
        <v>0</v>
      </c>
      <c r="AK339" s="104">
        <f t="shared" si="1316"/>
        <v>0</v>
      </c>
      <c r="AL339" s="86">
        <f t="shared" si="1317"/>
        <v>0</v>
      </c>
      <c r="AM339" s="90">
        <f t="shared" si="1318"/>
        <v>0</v>
      </c>
      <c r="AN339" s="91">
        <f t="shared" si="1319"/>
        <v>0</v>
      </c>
      <c r="AO339" s="104">
        <f t="shared" si="1320"/>
        <v>43984.080000000009</v>
      </c>
      <c r="AP339" s="104">
        <f t="shared" si="1321"/>
        <v>19886.29</v>
      </c>
      <c r="AQ339" s="104">
        <f t="shared" si="1322"/>
        <v>0</v>
      </c>
      <c r="AR339" s="104">
        <f t="shared" si="1323"/>
        <v>0</v>
      </c>
      <c r="AS339" s="104">
        <f t="shared" si="1324"/>
        <v>15015.29</v>
      </c>
      <c r="AT339" s="104">
        <f t="shared" si="1325"/>
        <v>0</v>
      </c>
      <c r="AU339" s="104">
        <f t="shared" si="1326"/>
        <v>0</v>
      </c>
      <c r="AV339" s="104">
        <f t="shared" si="1327"/>
        <v>14331.43</v>
      </c>
      <c r="AW339" s="104">
        <f t="shared" si="1328"/>
        <v>0</v>
      </c>
      <c r="AX339" s="104">
        <f t="shared" si="1329"/>
        <v>0</v>
      </c>
      <c r="AY339" s="104">
        <f t="shared" si="1330"/>
        <v>0</v>
      </c>
      <c r="AZ339" s="104">
        <f t="shared" si="1331"/>
        <v>0</v>
      </c>
      <c r="BA339" s="104">
        <f t="shared" si="1332"/>
        <v>0</v>
      </c>
      <c r="BB339" s="104">
        <f t="shared" si="1333"/>
        <v>0</v>
      </c>
      <c r="BC339" s="104">
        <f t="shared" si="1334"/>
        <v>0</v>
      </c>
      <c r="BD339" s="104">
        <f t="shared" si="1335"/>
        <v>0</v>
      </c>
      <c r="BE339" s="86">
        <f t="shared" si="1336"/>
        <v>93217.09</v>
      </c>
      <c r="BF339" s="90">
        <f t="shared" si="1337"/>
        <v>0.1108274880867134</v>
      </c>
      <c r="BG339" s="85">
        <f t="shared" si="1338"/>
        <v>2279.146454767726</v>
      </c>
      <c r="BH339" s="104">
        <f t="shared" si="1339"/>
        <v>0</v>
      </c>
      <c r="BI339" s="104">
        <f t="shared" si="1340"/>
        <v>0</v>
      </c>
      <c r="BJ339" s="104">
        <f t="shared" si="1341"/>
        <v>0</v>
      </c>
      <c r="BK339" s="104">
        <f t="shared" si="1342"/>
        <v>0</v>
      </c>
      <c r="BL339" s="104">
        <f t="shared" si="1343"/>
        <v>0</v>
      </c>
      <c r="BM339" s="104">
        <f t="shared" si="1344"/>
        <v>0</v>
      </c>
      <c r="BN339" s="104">
        <f t="shared" si="1345"/>
        <v>0</v>
      </c>
      <c r="BO339" s="87">
        <f t="shared" si="1346"/>
        <v>0</v>
      </c>
      <c r="BP339" s="90">
        <f t="shared" si="1347"/>
        <v>0</v>
      </c>
      <c r="BQ339" s="85">
        <f t="shared" si="1348"/>
        <v>0</v>
      </c>
      <c r="BR339" s="104">
        <f t="shared" si="1349"/>
        <v>0</v>
      </c>
      <c r="BS339" s="104">
        <f t="shared" si="1350"/>
        <v>0</v>
      </c>
      <c r="BT339" s="104">
        <f t="shared" si="1351"/>
        <v>0</v>
      </c>
      <c r="BU339" s="104">
        <f t="shared" si="1352"/>
        <v>1562.61</v>
      </c>
      <c r="BV339" s="87">
        <f t="shared" si="1353"/>
        <v>1562.61</v>
      </c>
      <c r="BW339" s="90">
        <f t="shared" si="1354"/>
        <v>1.8578153550939986E-3</v>
      </c>
      <c r="BX339" s="85">
        <f t="shared" si="1355"/>
        <v>38.205623471882639</v>
      </c>
      <c r="BY339" s="104">
        <v>190113.87</v>
      </c>
      <c r="BZ339" s="90">
        <v>0.22602982631772758</v>
      </c>
      <c r="CA339" s="85">
        <v>4648.2608801955994</v>
      </c>
      <c r="CB339" s="104">
        <v>84344.459999999977</v>
      </c>
      <c r="CC339" s="90">
        <f t="shared" si="1356"/>
        <v>0.10027865744178747</v>
      </c>
      <c r="CD339" s="85">
        <f t="shared" si="1357"/>
        <v>2062.2117359413196</v>
      </c>
      <c r="CE339" s="106">
        <f t="shared" si="1358"/>
        <v>93468.36</v>
      </c>
      <c r="CF339" s="107">
        <f t="shared" si="1359"/>
        <v>0.11112622754459123</v>
      </c>
      <c r="CG339" s="126">
        <f t="shared" si="1360"/>
        <v>2285.2899755501226</v>
      </c>
    </row>
    <row r="340" spans="1:85" x14ac:dyDescent="0.2">
      <c r="A340" s="56" t="s">
        <v>636</v>
      </c>
      <c r="B340" s="101" t="s">
        <v>637</v>
      </c>
      <c r="C340" s="102">
        <f t="shared" si="1284"/>
        <v>31.1</v>
      </c>
      <c r="D340" s="102">
        <f t="shared" si="1285"/>
        <v>737141.89</v>
      </c>
      <c r="E340" s="103">
        <f t="shared" si="1286"/>
        <v>357455.27999999997</v>
      </c>
      <c r="F340" s="103">
        <f t="shared" si="1287"/>
        <v>0</v>
      </c>
      <c r="G340" s="103">
        <f t="shared" si="1288"/>
        <v>0</v>
      </c>
      <c r="H340" s="103">
        <f t="shared" si="1361"/>
        <v>357455.27999999997</v>
      </c>
      <c r="I340" s="90">
        <f t="shared" si="1289"/>
        <v>0.48492058971170388</v>
      </c>
      <c r="J340" s="85">
        <f t="shared" si="1290"/>
        <v>11493.738906752411</v>
      </c>
      <c r="K340" s="103">
        <f t="shared" si="1291"/>
        <v>0</v>
      </c>
      <c r="L340" s="103">
        <f t="shared" si="1292"/>
        <v>0</v>
      </c>
      <c r="M340" s="103">
        <f t="shared" si="1293"/>
        <v>0</v>
      </c>
      <c r="N340" s="103">
        <f t="shared" si="1294"/>
        <v>0</v>
      </c>
      <c r="O340" s="103">
        <f t="shared" si="1295"/>
        <v>0</v>
      </c>
      <c r="P340" s="103">
        <f t="shared" si="1296"/>
        <v>0</v>
      </c>
      <c r="Q340" s="103"/>
      <c r="R340" s="88">
        <f t="shared" si="1297"/>
        <v>0</v>
      </c>
      <c r="S340" s="89">
        <f t="shared" si="1298"/>
        <v>0</v>
      </c>
      <c r="T340" s="104">
        <f t="shared" si="1299"/>
        <v>53713.94</v>
      </c>
      <c r="U340" s="103">
        <f t="shared" si="1300"/>
        <v>0</v>
      </c>
      <c r="V340" s="103">
        <f t="shared" si="1301"/>
        <v>8235.34</v>
      </c>
      <c r="W340" s="103">
        <f t="shared" si="1302"/>
        <v>0</v>
      </c>
      <c r="X340" s="103">
        <f t="shared" si="1303"/>
        <v>0</v>
      </c>
      <c r="Y340" s="103">
        <f t="shared" si="1304"/>
        <v>0</v>
      </c>
      <c r="Z340" s="105">
        <f t="shared" si="1305"/>
        <v>61949.279999999999</v>
      </c>
      <c r="AA340" s="90">
        <f t="shared" si="1306"/>
        <v>8.4039831191794021E-2</v>
      </c>
      <c r="AB340" s="85">
        <f t="shared" si="1307"/>
        <v>1991.9382636655948</v>
      </c>
      <c r="AC340" s="104">
        <f t="shared" si="1308"/>
        <v>0</v>
      </c>
      <c r="AD340" s="104">
        <f t="shared" si="1309"/>
        <v>0</v>
      </c>
      <c r="AE340" s="104">
        <f t="shared" si="1310"/>
        <v>0</v>
      </c>
      <c r="AF340" s="104">
        <f t="shared" si="1311"/>
        <v>0</v>
      </c>
      <c r="AG340" s="86">
        <f t="shared" si="1312"/>
        <v>0</v>
      </c>
      <c r="AH340" s="90">
        <f t="shared" si="1313"/>
        <v>0</v>
      </c>
      <c r="AI340" s="86">
        <f t="shared" si="1314"/>
        <v>0</v>
      </c>
      <c r="AJ340" s="104">
        <f t="shared" si="1315"/>
        <v>0</v>
      </c>
      <c r="AK340" s="104">
        <f t="shared" si="1316"/>
        <v>0</v>
      </c>
      <c r="AL340" s="86">
        <f t="shared" si="1317"/>
        <v>0</v>
      </c>
      <c r="AM340" s="90">
        <f t="shared" si="1318"/>
        <v>0</v>
      </c>
      <c r="AN340" s="91">
        <f t="shared" si="1319"/>
        <v>0</v>
      </c>
      <c r="AO340" s="104">
        <f t="shared" si="1320"/>
        <v>3887.13</v>
      </c>
      <c r="AP340" s="104">
        <f t="shared" si="1321"/>
        <v>20979.399999999998</v>
      </c>
      <c r="AQ340" s="104">
        <f t="shared" si="1322"/>
        <v>0</v>
      </c>
      <c r="AR340" s="104">
        <f t="shared" si="1323"/>
        <v>0</v>
      </c>
      <c r="AS340" s="104">
        <f t="shared" si="1324"/>
        <v>6871.0199999999995</v>
      </c>
      <c r="AT340" s="104">
        <f t="shared" si="1325"/>
        <v>0</v>
      </c>
      <c r="AU340" s="104">
        <f t="shared" si="1326"/>
        <v>0</v>
      </c>
      <c r="AV340" s="104">
        <f t="shared" si="1327"/>
        <v>0</v>
      </c>
      <c r="AW340" s="104">
        <f t="shared" si="1328"/>
        <v>0</v>
      </c>
      <c r="AX340" s="104">
        <f t="shared" si="1329"/>
        <v>0</v>
      </c>
      <c r="AY340" s="104">
        <f t="shared" si="1330"/>
        <v>0</v>
      </c>
      <c r="AZ340" s="104">
        <f t="shared" si="1331"/>
        <v>0</v>
      </c>
      <c r="BA340" s="104">
        <f t="shared" si="1332"/>
        <v>0</v>
      </c>
      <c r="BB340" s="104">
        <f t="shared" si="1333"/>
        <v>0</v>
      </c>
      <c r="BC340" s="104">
        <f t="shared" si="1334"/>
        <v>0</v>
      </c>
      <c r="BD340" s="104">
        <f t="shared" si="1335"/>
        <v>0</v>
      </c>
      <c r="BE340" s="86">
        <f t="shared" si="1336"/>
        <v>31737.55</v>
      </c>
      <c r="BF340" s="90">
        <f t="shared" si="1337"/>
        <v>4.3054872380132947E-2</v>
      </c>
      <c r="BG340" s="85">
        <f t="shared" si="1338"/>
        <v>1020.4999999999999</v>
      </c>
      <c r="BH340" s="104">
        <f t="shared" si="1339"/>
        <v>0</v>
      </c>
      <c r="BI340" s="104">
        <f t="shared" si="1340"/>
        <v>0</v>
      </c>
      <c r="BJ340" s="104">
        <f t="shared" si="1341"/>
        <v>273.32</v>
      </c>
      <c r="BK340" s="104">
        <f t="shared" si="1342"/>
        <v>0</v>
      </c>
      <c r="BL340" s="104">
        <f t="shared" si="1343"/>
        <v>0</v>
      </c>
      <c r="BM340" s="104">
        <f t="shared" si="1344"/>
        <v>0</v>
      </c>
      <c r="BN340" s="104">
        <f t="shared" si="1345"/>
        <v>0</v>
      </c>
      <c r="BO340" s="87">
        <f t="shared" si="1346"/>
        <v>273.32</v>
      </c>
      <c r="BP340" s="90">
        <f t="shared" si="1347"/>
        <v>3.7078343221004571E-4</v>
      </c>
      <c r="BQ340" s="85">
        <f t="shared" si="1348"/>
        <v>8.7884244372990352</v>
      </c>
      <c r="BR340" s="104">
        <f t="shared" si="1349"/>
        <v>0</v>
      </c>
      <c r="BS340" s="104">
        <f t="shared" si="1350"/>
        <v>0</v>
      </c>
      <c r="BT340" s="104">
        <f t="shared" si="1351"/>
        <v>0</v>
      </c>
      <c r="BU340" s="104">
        <f t="shared" si="1352"/>
        <v>0</v>
      </c>
      <c r="BV340" s="87">
        <f t="shared" si="1353"/>
        <v>0</v>
      </c>
      <c r="BW340" s="90">
        <f t="shared" si="1354"/>
        <v>0</v>
      </c>
      <c r="BX340" s="85">
        <f t="shared" si="1355"/>
        <v>0</v>
      </c>
      <c r="BY340" s="104">
        <v>203123.77999999997</v>
      </c>
      <c r="BZ340" s="90">
        <v>0.27555587703745876</v>
      </c>
      <c r="CA340" s="85">
        <v>6531.3112540192915</v>
      </c>
      <c r="CB340" s="104">
        <v>35702</v>
      </c>
      <c r="CC340" s="90">
        <f t="shared" si="1356"/>
        <v>4.8433009281293182E-2</v>
      </c>
      <c r="CD340" s="85">
        <f t="shared" si="1357"/>
        <v>1147.9742765273311</v>
      </c>
      <c r="CE340" s="106">
        <f t="shared" si="1358"/>
        <v>46900.68</v>
      </c>
      <c r="CF340" s="107">
        <f t="shared" si="1359"/>
        <v>6.3625036965407028E-2</v>
      </c>
      <c r="CG340" s="108">
        <f t="shared" si="1360"/>
        <v>1508.0604501607716</v>
      </c>
    </row>
    <row r="341" spans="1:85" x14ac:dyDescent="0.2">
      <c r="A341" s="56" t="s">
        <v>638</v>
      </c>
      <c r="B341" s="101" t="s">
        <v>639</v>
      </c>
      <c r="C341" s="102">
        <f t="shared" si="1284"/>
        <v>27.150000000000002</v>
      </c>
      <c r="D341" s="102">
        <f t="shared" si="1285"/>
        <v>1024800.67</v>
      </c>
      <c r="E341" s="103">
        <f t="shared" si="1286"/>
        <v>383295.17</v>
      </c>
      <c r="F341" s="103">
        <f t="shared" si="1287"/>
        <v>0</v>
      </c>
      <c r="G341" s="103">
        <f t="shared" si="1288"/>
        <v>0</v>
      </c>
      <c r="H341" s="103">
        <f t="shared" si="1361"/>
        <v>383295.17</v>
      </c>
      <c r="I341" s="90">
        <f t="shared" si="1289"/>
        <v>0.37401924220053445</v>
      </c>
      <c r="J341" s="85">
        <f t="shared" si="1290"/>
        <v>14117.685819521177</v>
      </c>
      <c r="K341" s="103">
        <f t="shared" si="1291"/>
        <v>0</v>
      </c>
      <c r="L341" s="103">
        <f t="shared" si="1292"/>
        <v>0</v>
      </c>
      <c r="M341" s="103">
        <f t="shared" si="1293"/>
        <v>0</v>
      </c>
      <c r="N341" s="103">
        <f t="shared" si="1294"/>
        <v>0</v>
      </c>
      <c r="O341" s="103">
        <f t="shared" si="1295"/>
        <v>0</v>
      </c>
      <c r="P341" s="103">
        <f t="shared" si="1296"/>
        <v>0</v>
      </c>
      <c r="Q341" s="103"/>
      <c r="R341" s="88">
        <f t="shared" si="1297"/>
        <v>0</v>
      </c>
      <c r="S341" s="89">
        <f t="shared" si="1298"/>
        <v>0</v>
      </c>
      <c r="T341" s="104">
        <f t="shared" si="1299"/>
        <v>23839.14</v>
      </c>
      <c r="U341" s="103">
        <f t="shared" si="1300"/>
        <v>0</v>
      </c>
      <c r="V341" s="103">
        <f t="shared" si="1301"/>
        <v>10527</v>
      </c>
      <c r="W341" s="103">
        <f t="shared" si="1302"/>
        <v>0</v>
      </c>
      <c r="X341" s="103">
        <f t="shared" si="1303"/>
        <v>0</v>
      </c>
      <c r="Y341" s="103">
        <f t="shared" si="1304"/>
        <v>8536.44</v>
      </c>
      <c r="Z341" s="105">
        <f t="shared" si="1305"/>
        <v>42902.58</v>
      </c>
      <c r="AA341" s="90">
        <f t="shared" si="1306"/>
        <v>4.1864316891986421E-2</v>
      </c>
      <c r="AB341" s="85">
        <f t="shared" si="1307"/>
        <v>1580.2055248618783</v>
      </c>
      <c r="AC341" s="104">
        <f t="shared" si="1308"/>
        <v>0</v>
      </c>
      <c r="AD341" s="104">
        <f t="shared" si="1309"/>
        <v>0</v>
      </c>
      <c r="AE341" s="104">
        <f t="shared" si="1310"/>
        <v>0</v>
      </c>
      <c r="AF341" s="104">
        <f t="shared" si="1311"/>
        <v>0</v>
      </c>
      <c r="AG341" s="86">
        <f t="shared" si="1312"/>
        <v>0</v>
      </c>
      <c r="AH341" s="90">
        <f t="shared" si="1313"/>
        <v>0</v>
      </c>
      <c r="AI341" s="86">
        <f t="shared" si="1314"/>
        <v>0</v>
      </c>
      <c r="AJ341" s="104">
        <f t="shared" si="1315"/>
        <v>0</v>
      </c>
      <c r="AK341" s="104">
        <f t="shared" si="1316"/>
        <v>0</v>
      </c>
      <c r="AL341" s="86">
        <f t="shared" si="1317"/>
        <v>0</v>
      </c>
      <c r="AM341" s="90">
        <f t="shared" si="1318"/>
        <v>0</v>
      </c>
      <c r="AN341" s="91">
        <f t="shared" si="1319"/>
        <v>0</v>
      </c>
      <c r="AO341" s="104">
        <f t="shared" si="1320"/>
        <v>52247.47</v>
      </c>
      <c r="AP341" s="104">
        <f t="shared" si="1321"/>
        <v>12257.27</v>
      </c>
      <c r="AQ341" s="104">
        <f t="shared" si="1322"/>
        <v>0</v>
      </c>
      <c r="AR341" s="104">
        <f t="shared" si="1323"/>
        <v>0</v>
      </c>
      <c r="AS341" s="104">
        <f t="shared" si="1324"/>
        <v>15781.6</v>
      </c>
      <c r="AT341" s="104">
        <f t="shared" si="1325"/>
        <v>0</v>
      </c>
      <c r="AU341" s="104">
        <f t="shared" si="1326"/>
        <v>0</v>
      </c>
      <c r="AV341" s="104">
        <f t="shared" si="1327"/>
        <v>2508.4399999999996</v>
      </c>
      <c r="AW341" s="104">
        <f t="shared" si="1328"/>
        <v>0</v>
      </c>
      <c r="AX341" s="104">
        <f t="shared" si="1329"/>
        <v>0</v>
      </c>
      <c r="AY341" s="104">
        <f t="shared" si="1330"/>
        <v>0</v>
      </c>
      <c r="AZ341" s="104">
        <f t="shared" si="1331"/>
        <v>0</v>
      </c>
      <c r="BA341" s="104">
        <f t="shared" si="1332"/>
        <v>0</v>
      </c>
      <c r="BB341" s="104">
        <f t="shared" si="1333"/>
        <v>2073.9499999999998</v>
      </c>
      <c r="BC341" s="104">
        <f t="shared" si="1334"/>
        <v>10981.580000000002</v>
      </c>
      <c r="BD341" s="104">
        <f t="shared" si="1335"/>
        <v>0</v>
      </c>
      <c r="BE341" s="86">
        <f t="shared" si="1336"/>
        <v>95850.310000000012</v>
      </c>
      <c r="BF341" s="90">
        <f t="shared" si="1337"/>
        <v>9.353068631385654E-2</v>
      </c>
      <c r="BG341" s="85">
        <f t="shared" si="1338"/>
        <v>3530.3981583793739</v>
      </c>
      <c r="BH341" s="104">
        <f t="shared" si="1339"/>
        <v>0</v>
      </c>
      <c r="BI341" s="104">
        <f t="shared" si="1340"/>
        <v>0</v>
      </c>
      <c r="BJ341" s="104">
        <f t="shared" si="1341"/>
        <v>0</v>
      </c>
      <c r="BK341" s="104">
        <f t="shared" si="1342"/>
        <v>0</v>
      </c>
      <c r="BL341" s="104">
        <f t="shared" si="1343"/>
        <v>0</v>
      </c>
      <c r="BM341" s="104">
        <f t="shared" si="1344"/>
        <v>0</v>
      </c>
      <c r="BN341" s="104">
        <f t="shared" si="1345"/>
        <v>0</v>
      </c>
      <c r="BO341" s="87">
        <f t="shared" si="1346"/>
        <v>0</v>
      </c>
      <c r="BP341" s="90">
        <f t="shared" si="1347"/>
        <v>0</v>
      </c>
      <c r="BQ341" s="85">
        <f t="shared" si="1348"/>
        <v>0</v>
      </c>
      <c r="BR341" s="104">
        <f t="shared" si="1349"/>
        <v>0</v>
      </c>
      <c r="BS341" s="104">
        <f t="shared" si="1350"/>
        <v>0</v>
      </c>
      <c r="BT341" s="104">
        <f t="shared" si="1351"/>
        <v>0</v>
      </c>
      <c r="BU341" s="104">
        <f t="shared" si="1352"/>
        <v>0</v>
      </c>
      <c r="BV341" s="87">
        <f t="shared" si="1353"/>
        <v>0</v>
      </c>
      <c r="BW341" s="90">
        <f t="shared" si="1354"/>
        <v>0</v>
      </c>
      <c r="BX341" s="85">
        <f t="shared" si="1355"/>
        <v>0</v>
      </c>
      <c r="BY341" s="104">
        <v>331802.58000000007</v>
      </c>
      <c r="BZ341" s="90">
        <v>0.32377279768952538</v>
      </c>
      <c r="CA341" s="85">
        <v>12221.089502762432</v>
      </c>
      <c r="CB341" s="104">
        <v>63134.939999999995</v>
      </c>
      <c r="CC341" s="90">
        <f t="shared" si="1356"/>
        <v>6.1607044031304146E-2</v>
      </c>
      <c r="CD341" s="85">
        <f t="shared" si="1357"/>
        <v>2325.4121546961323</v>
      </c>
      <c r="CE341" s="106">
        <f t="shared" si="1358"/>
        <v>107815.09000000001</v>
      </c>
      <c r="CF341" s="107">
        <f t="shared" si="1359"/>
        <v>0.10520591287279311</v>
      </c>
      <c r="CG341" s="108">
        <f t="shared" si="1360"/>
        <v>3971.0898710865563</v>
      </c>
    </row>
    <row r="342" spans="1:85" x14ac:dyDescent="0.2">
      <c r="A342" s="56" t="s">
        <v>640</v>
      </c>
      <c r="B342" s="101" t="s">
        <v>641</v>
      </c>
      <c r="C342" s="102">
        <f t="shared" si="1284"/>
        <v>35.44</v>
      </c>
      <c r="D342" s="102">
        <f t="shared" si="1285"/>
        <v>631802.14</v>
      </c>
      <c r="E342" s="103">
        <f t="shared" si="1286"/>
        <v>187143.07</v>
      </c>
      <c r="F342" s="103">
        <f t="shared" si="1287"/>
        <v>0</v>
      </c>
      <c r="G342" s="103">
        <f t="shared" si="1288"/>
        <v>0</v>
      </c>
      <c r="H342" s="103">
        <f t="shared" si="1361"/>
        <v>187143.07</v>
      </c>
      <c r="I342" s="90">
        <f t="shared" si="1289"/>
        <v>0.29620518537654844</v>
      </c>
      <c r="J342" s="85">
        <f t="shared" si="1290"/>
        <v>5280.5606659142213</v>
      </c>
      <c r="K342" s="103">
        <f t="shared" si="1291"/>
        <v>0</v>
      </c>
      <c r="L342" s="103">
        <f t="shared" si="1292"/>
        <v>0</v>
      </c>
      <c r="M342" s="103">
        <f t="shared" si="1293"/>
        <v>0</v>
      </c>
      <c r="N342" s="103">
        <f t="shared" si="1294"/>
        <v>0</v>
      </c>
      <c r="O342" s="103">
        <f t="shared" si="1295"/>
        <v>0</v>
      </c>
      <c r="P342" s="103">
        <f t="shared" si="1296"/>
        <v>0</v>
      </c>
      <c r="Q342" s="103"/>
      <c r="R342" s="88">
        <f t="shared" si="1297"/>
        <v>0</v>
      </c>
      <c r="S342" s="89">
        <f t="shared" si="1298"/>
        <v>0</v>
      </c>
      <c r="T342" s="104">
        <f t="shared" si="1299"/>
        <v>12365.250000000002</v>
      </c>
      <c r="U342" s="103">
        <f t="shared" si="1300"/>
        <v>850.94</v>
      </c>
      <c r="V342" s="103">
        <f t="shared" si="1301"/>
        <v>5006.7199999999993</v>
      </c>
      <c r="W342" s="103">
        <f t="shared" si="1302"/>
        <v>0</v>
      </c>
      <c r="X342" s="103">
        <f t="shared" si="1303"/>
        <v>0</v>
      </c>
      <c r="Y342" s="103">
        <f t="shared" si="1304"/>
        <v>0</v>
      </c>
      <c r="Z342" s="105">
        <f t="shared" si="1305"/>
        <v>18222.910000000003</v>
      </c>
      <c r="AA342" s="90">
        <f t="shared" si="1306"/>
        <v>2.8842748142638458E-2</v>
      </c>
      <c r="AB342" s="85">
        <f t="shared" si="1307"/>
        <v>514.19046275395044</v>
      </c>
      <c r="AC342" s="104">
        <f t="shared" si="1308"/>
        <v>0</v>
      </c>
      <c r="AD342" s="104">
        <f t="shared" si="1309"/>
        <v>0</v>
      </c>
      <c r="AE342" s="104">
        <f t="shared" si="1310"/>
        <v>0</v>
      </c>
      <c r="AF342" s="104">
        <f t="shared" si="1311"/>
        <v>0</v>
      </c>
      <c r="AG342" s="86">
        <f t="shared" si="1312"/>
        <v>0</v>
      </c>
      <c r="AH342" s="90">
        <f t="shared" si="1313"/>
        <v>0</v>
      </c>
      <c r="AI342" s="86">
        <f t="shared" si="1314"/>
        <v>0</v>
      </c>
      <c r="AJ342" s="104">
        <f t="shared" si="1315"/>
        <v>0</v>
      </c>
      <c r="AK342" s="104">
        <f t="shared" si="1316"/>
        <v>0</v>
      </c>
      <c r="AL342" s="86">
        <f t="shared" si="1317"/>
        <v>0</v>
      </c>
      <c r="AM342" s="90">
        <f t="shared" si="1318"/>
        <v>0</v>
      </c>
      <c r="AN342" s="91">
        <f t="shared" si="1319"/>
        <v>0</v>
      </c>
      <c r="AO342" s="104">
        <f t="shared" si="1320"/>
        <v>42069.43</v>
      </c>
      <c r="AP342" s="104">
        <f t="shared" si="1321"/>
        <v>27230.449999999997</v>
      </c>
      <c r="AQ342" s="104">
        <f t="shared" si="1322"/>
        <v>0</v>
      </c>
      <c r="AR342" s="104">
        <f t="shared" si="1323"/>
        <v>0</v>
      </c>
      <c r="AS342" s="104">
        <f t="shared" si="1324"/>
        <v>8582.59</v>
      </c>
      <c r="AT342" s="104">
        <f t="shared" si="1325"/>
        <v>0</v>
      </c>
      <c r="AU342" s="104">
        <f t="shared" si="1326"/>
        <v>0</v>
      </c>
      <c r="AV342" s="104">
        <f t="shared" si="1327"/>
        <v>0</v>
      </c>
      <c r="AW342" s="104">
        <f t="shared" si="1328"/>
        <v>0</v>
      </c>
      <c r="AX342" s="104">
        <f t="shared" si="1329"/>
        <v>0</v>
      </c>
      <c r="AY342" s="104">
        <f t="shared" si="1330"/>
        <v>0</v>
      </c>
      <c r="AZ342" s="104">
        <f t="shared" si="1331"/>
        <v>0</v>
      </c>
      <c r="BA342" s="104">
        <f t="shared" si="1332"/>
        <v>14993.720000000001</v>
      </c>
      <c r="BB342" s="104">
        <f t="shared" si="1333"/>
        <v>0</v>
      </c>
      <c r="BC342" s="104">
        <f t="shared" si="1334"/>
        <v>0</v>
      </c>
      <c r="BD342" s="104">
        <f t="shared" si="1335"/>
        <v>0</v>
      </c>
      <c r="BE342" s="86">
        <f t="shared" si="1336"/>
        <v>92876.19</v>
      </c>
      <c r="BF342" s="90">
        <f t="shared" si="1337"/>
        <v>0.14700201870161439</v>
      </c>
      <c r="BG342" s="85">
        <f t="shared" si="1338"/>
        <v>2620.6599887133184</v>
      </c>
      <c r="BH342" s="104">
        <f t="shared" si="1339"/>
        <v>0</v>
      </c>
      <c r="BI342" s="104">
        <f t="shared" si="1340"/>
        <v>0</v>
      </c>
      <c r="BJ342" s="104">
        <f t="shared" si="1341"/>
        <v>306.89999999999998</v>
      </c>
      <c r="BK342" s="104">
        <f t="shared" si="1342"/>
        <v>0</v>
      </c>
      <c r="BL342" s="104">
        <f t="shared" si="1343"/>
        <v>0</v>
      </c>
      <c r="BM342" s="104">
        <f t="shared" si="1344"/>
        <v>0</v>
      </c>
      <c r="BN342" s="104">
        <f t="shared" si="1345"/>
        <v>0</v>
      </c>
      <c r="BO342" s="87">
        <f t="shared" si="1346"/>
        <v>306.89999999999998</v>
      </c>
      <c r="BP342" s="90">
        <f t="shared" si="1347"/>
        <v>4.8575334043661196E-4</v>
      </c>
      <c r="BQ342" s="85">
        <f t="shared" si="1348"/>
        <v>8.6597065462753946</v>
      </c>
      <c r="BR342" s="104">
        <f t="shared" si="1349"/>
        <v>0</v>
      </c>
      <c r="BS342" s="104">
        <f t="shared" si="1350"/>
        <v>0</v>
      </c>
      <c r="BT342" s="104">
        <f t="shared" si="1351"/>
        <v>0</v>
      </c>
      <c r="BU342" s="104">
        <f t="shared" si="1352"/>
        <v>0</v>
      </c>
      <c r="BV342" s="87">
        <f t="shared" si="1353"/>
        <v>0</v>
      </c>
      <c r="BW342" s="90">
        <f t="shared" si="1354"/>
        <v>0</v>
      </c>
      <c r="BX342" s="85">
        <f t="shared" si="1355"/>
        <v>0</v>
      </c>
      <c r="BY342" s="104">
        <v>222697.04000000004</v>
      </c>
      <c r="BZ342" s="90">
        <v>0.35247908467040018</v>
      </c>
      <c r="CA342" s="85">
        <v>6283.776523702033</v>
      </c>
      <c r="CB342" s="104">
        <v>37299.370000000003</v>
      </c>
      <c r="CC342" s="90">
        <f t="shared" si="1356"/>
        <v>5.9036473032522498E-2</v>
      </c>
      <c r="CD342" s="85">
        <f t="shared" si="1357"/>
        <v>1052.4652934537248</v>
      </c>
      <c r="CE342" s="106">
        <f t="shared" si="1358"/>
        <v>73256.66</v>
      </c>
      <c r="CF342" s="107">
        <f t="shared" si="1359"/>
        <v>0.11594873673583948</v>
      </c>
      <c r="CG342" s="108">
        <f t="shared" si="1360"/>
        <v>2067.0615124153501</v>
      </c>
    </row>
    <row r="343" spans="1:85" x14ac:dyDescent="0.2">
      <c r="A343" s="56" t="s">
        <v>642</v>
      </c>
      <c r="B343" s="101" t="s">
        <v>643</v>
      </c>
      <c r="C343" s="102">
        <f t="shared" si="1284"/>
        <v>26.1</v>
      </c>
      <c r="D343" s="102">
        <f t="shared" si="1285"/>
        <v>483542.54</v>
      </c>
      <c r="E343" s="103">
        <f t="shared" si="1286"/>
        <v>243419.68999999997</v>
      </c>
      <c r="F343" s="103">
        <f t="shared" si="1287"/>
        <v>0</v>
      </c>
      <c r="G343" s="103">
        <f t="shared" si="1288"/>
        <v>0</v>
      </c>
      <c r="H343" s="103">
        <f t="shared" si="1361"/>
        <v>243419.68999999997</v>
      </c>
      <c r="I343" s="90">
        <f t="shared" si="1289"/>
        <v>0.50340904856064983</v>
      </c>
      <c r="J343" s="85">
        <f t="shared" si="1290"/>
        <v>9326.4249042145584</v>
      </c>
      <c r="K343" s="103">
        <f t="shared" si="1291"/>
        <v>0</v>
      </c>
      <c r="L343" s="103">
        <f t="shared" si="1292"/>
        <v>0</v>
      </c>
      <c r="M343" s="103">
        <f t="shared" si="1293"/>
        <v>0</v>
      </c>
      <c r="N343" s="103">
        <f t="shared" si="1294"/>
        <v>0</v>
      </c>
      <c r="O343" s="103">
        <f t="shared" si="1295"/>
        <v>0</v>
      </c>
      <c r="P343" s="103">
        <f t="shared" si="1296"/>
        <v>0</v>
      </c>
      <c r="Q343" s="103"/>
      <c r="R343" s="88">
        <f t="shared" si="1297"/>
        <v>0</v>
      </c>
      <c r="S343" s="89">
        <f t="shared" si="1298"/>
        <v>0</v>
      </c>
      <c r="T343" s="104">
        <f t="shared" si="1299"/>
        <v>0</v>
      </c>
      <c r="U343" s="103">
        <f t="shared" si="1300"/>
        <v>0</v>
      </c>
      <c r="V343" s="103">
        <f t="shared" si="1301"/>
        <v>0</v>
      </c>
      <c r="W343" s="103">
        <f t="shared" si="1302"/>
        <v>0</v>
      </c>
      <c r="X343" s="103">
        <f t="shared" si="1303"/>
        <v>0</v>
      </c>
      <c r="Y343" s="103">
        <f t="shared" si="1304"/>
        <v>0</v>
      </c>
      <c r="Z343" s="105">
        <f t="shared" si="1305"/>
        <v>0</v>
      </c>
      <c r="AA343" s="90">
        <f t="shared" si="1306"/>
        <v>0</v>
      </c>
      <c r="AB343" s="85">
        <f t="shared" si="1307"/>
        <v>0</v>
      </c>
      <c r="AC343" s="104">
        <f t="shared" si="1308"/>
        <v>0</v>
      </c>
      <c r="AD343" s="104">
        <f t="shared" si="1309"/>
        <v>0</v>
      </c>
      <c r="AE343" s="104">
        <f t="shared" si="1310"/>
        <v>0</v>
      </c>
      <c r="AF343" s="104">
        <f t="shared" si="1311"/>
        <v>0</v>
      </c>
      <c r="AG343" s="86">
        <f t="shared" si="1312"/>
        <v>0</v>
      </c>
      <c r="AH343" s="90">
        <f t="shared" si="1313"/>
        <v>0</v>
      </c>
      <c r="AI343" s="86">
        <f t="shared" si="1314"/>
        <v>0</v>
      </c>
      <c r="AJ343" s="104">
        <f t="shared" si="1315"/>
        <v>0</v>
      </c>
      <c r="AK343" s="104">
        <f t="shared" si="1316"/>
        <v>0</v>
      </c>
      <c r="AL343" s="86">
        <f t="shared" si="1317"/>
        <v>0</v>
      </c>
      <c r="AM343" s="90">
        <f t="shared" si="1318"/>
        <v>0</v>
      </c>
      <c r="AN343" s="91">
        <f t="shared" si="1319"/>
        <v>0</v>
      </c>
      <c r="AO343" s="104">
        <f t="shared" si="1320"/>
        <v>0</v>
      </c>
      <c r="AP343" s="104">
        <f t="shared" si="1321"/>
        <v>20633.259999999998</v>
      </c>
      <c r="AQ343" s="104">
        <f t="shared" si="1322"/>
        <v>0</v>
      </c>
      <c r="AR343" s="104">
        <f t="shared" si="1323"/>
        <v>0</v>
      </c>
      <c r="AS343" s="104">
        <f t="shared" si="1324"/>
        <v>0</v>
      </c>
      <c r="AT343" s="104">
        <f t="shared" si="1325"/>
        <v>0</v>
      </c>
      <c r="AU343" s="104">
        <f t="shared" si="1326"/>
        <v>0</v>
      </c>
      <c r="AV343" s="104">
        <f t="shared" si="1327"/>
        <v>0</v>
      </c>
      <c r="AW343" s="104">
        <f t="shared" si="1328"/>
        <v>0</v>
      </c>
      <c r="AX343" s="104">
        <f t="shared" si="1329"/>
        <v>0</v>
      </c>
      <c r="AY343" s="104">
        <f t="shared" si="1330"/>
        <v>0</v>
      </c>
      <c r="AZ343" s="104">
        <f t="shared" si="1331"/>
        <v>0</v>
      </c>
      <c r="BA343" s="104">
        <f t="shared" si="1332"/>
        <v>8429.92</v>
      </c>
      <c r="BB343" s="104">
        <f t="shared" si="1333"/>
        <v>0</v>
      </c>
      <c r="BC343" s="104">
        <f t="shared" si="1334"/>
        <v>0</v>
      </c>
      <c r="BD343" s="104">
        <f t="shared" si="1335"/>
        <v>0</v>
      </c>
      <c r="BE343" s="86">
        <f t="shared" si="1336"/>
        <v>29063.18</v>
      </c>
      <c r="BF343" s="90">
        <f t="shared" si="1337"/>
        <v>6.01047014395052E-2</v>
      </c>
      <c r="BG343" s="85">
        <f t="shared" si="1338"/>
        <v>1113.5318007662834</v>
      </c>
      <c r="BH343" s="104">
        <f t="shared" si="1339"/>
        <v>0</v>
      </c>
      <c r="BI343" s="104">
        <f t="shared" si="1340"/>
        <v>0</v>
      </c>
      <c r="BJ343" s="104">
        <f t="shared" si="1341"/>
        <v>0</v>
      </c>
      <c r="BK343" s="104">
        <f t="shared" si="1342"/>
        <v>0</v>
      </c>
      <c r="BL343" s="104">
        <f t="shared" si="1343"/>
        <v>0</v>
      </c>
      <c r="BM343" s="104">
        <f t="shared" si="1344"/>
        <v>0</v>
      </c>
      <c r="BN343" s="104">
        <f t="shared" si="1345"/>
        <v>0</v>
      </c>
      <c r="BO343" s="87">
        <f t="shared" si="1346"/>
        <v>0</v>
      </c>
      <c r="BP343" s="90">
        <f t="shared" si="1347"/>
        <v>0</v>
      </c>
      <c r="BQ343" s="85">
        <f t="shared" si="1348"/>
        <v>0</v>
      </c>
      <c r="BR343" s="104">
        <f t="shared" si="1349"/>
        <v>0</v>
      </c>
      <c r="BS343" s="104">
        <f t="shared" si="1350"/>
        <v>0</v>
      </c>
      <c r="BT343" s="104">
        <f t="shared" si="1351"/>
        <v>0</v>
      </c>
      <c r="BU343" s="104">
        <f t="shared" si="1352"/>
        <v>0</v>
      </c>
      <c r="BV343" s="87">
        <f t="shared" si="1353"/>
        <v>0</v>
      </c>
      <c r="BW343" s="90">
        <f t="shared" si="1354"/>
        <v>0</v>
      </c>
      <c r="BX343" s="85">
        <f t="shared" si="1355"/>
        <v>0</v>
      </c>
      <c r="BY343" s="104">
        <v>133079.69999999998</v>
      </c>
      <c r="BZ343" s="90">
        <v>0.27521818452622593</v>
      </c>
      <c r="CA343" s="85">
        <v>5098.8390804597693</v>
      </c>
      <c r="CB343" s="104">
        <v>986.24</v>
      </c>
      <c r="CC343" s="90">
        <f t="shared" si="1356"/>
        <v>2.0396137225072277E-3</v>
      </c>
      <c r="CD343" s="85">
        <f t="shared" si="1357"/>
        <v>37.786973180076629</v>
      </c>
      <c r="CE343" s="106">
        <f t="shared" si="1358"/>
        <v>76993.73</v>
      </c>
      <c r="CF343" s="107">
        <f t="shared" si="1359"/>
        <v>0.15922845175111169</v>
      </c>
      <c r="CG343" s="108">
        <f t="shared" si="1360"/>
        <v>2949.9513409961683</v>
      </c>
    </row>
    <row r="344" spans="1:85" x14ac:dyDescent="0.2">
      <c r="A344" s="56" t="s">
        <v>644</v>
      </c>
      <c r="B344" s="101" t="s">
        <v>645</v>
      </c>
      <c r="C344" s="102">
        <f t="shared" si="1284"/>
        <v>19.399999999999999</v>
      </c>
      <c r="D344" s="102">
        <f t="shared" si="1285"/>
        <v>904190.47</v>
      </c>
      <c r="E344" s="103">
        <f t="shared" si="1286"/>
        <v>312512.13999999996</v>
      </c>
      <c r="F344" s="103">
        <f t="shared" si="1287"/>
        <v>0</v>
      </c>
      <c r="G344" s="103">
        <f t="shared" si="1288"/>
        <v>0</v>
      </c>
      <c r="H344" s="103">
        <f t="shared" si="1361"/>
        <v>312512.13999999996</v>
      </c>
      <c r="I344" s="90">
        <f t="shared" si="1289"/>
        <v>0.34562644748954274</v>
      </c>
      <c r="J344" s="85">
        <f t="shared" si="1290"/>
        <v>16108.873195876287</v>
      </c>
      <c r="K344" s="103">
        <f t="shared" si="1291"/>
        <v>0</v>
      </c>
      <c r="L344" s="103">
        <f t="shared" si="1292"/>
        <v>0</v>
      </c>
      <c r="M344" s="103">
        <f t="shared" si="1293"/>
        <v>0</v>
      </c>
      <c r="N344" s="103">
        <f t="shared" si="1294"/>
        <v>0</v>
      </c>
      <c r="O344" s="103">
        <f t="shared" si="1295"/>
        <v>0</v>
      </c>
      <c r="P344" s="103">
        <f t="shared" si="1296"/>
        <v>0</v>
      </c>
      <c r="Q344" s="103"/>
      <c r="R344" s="88">
        <f t="shared" si="1297"/>
        <v>0</v>
      </c>
      <c r="S344" s="89">
        <f t="shared" si="1298"/>
        <v>0</v>
      </c>
      <c r="T344" s="104">
        <f t="shared" si="1299"/>
        <v>39133.230000000003</v>
      </c>
      <c r="U344" s="103">
        <f t="shared" si="1300"/>
        <v>0</v>
      </c>
      <c r="V344" s="103">
        <f t="shared" si="1301"/>
        <v>3071</v>
      </c>
      <c r="W344" s="103">
        <f t="shared" si="1302"/>
        <v>0</v>
      </c>
      <c r="X344" s="103">
        <f t="shared" si="1303"/>
        <v>0</v>
      </c>
      <c r="Y344" s="103">
        <f t="shared" si="1304"/>
        <v>5824</v>
      </c>
      <c r="Z344" s="105">
        <f t="shared" si="1305"/>
        <v>48028.23</v>
      </c>
      <c r="AA344" s="90">
        <f t="shared" si="1306"/>
        <v>5.311738134112385E-2</v>
      </c>
      <c r="AB344" s="85">
        <f t="shared" si="1307"/>
        <v>2475.681958762887</v>
      </c>
      <c r="AC344" s="104">
        <f t="shared" si="1308"/>
        <v>0</v>
      </c>
      <c r="AD344" s="104">
        <f t="shared" si="1309"/>
        <v>0</v>
      </c>
      <c r="AE344" s="104">
        <f t="shared" si="1310"/>
        <v>0</v>
      </c>
      <c r="AF344" s="104">
        <f t="shared" si="1311"/>
        <v>0</v>
      </c>
      <c r="AG344" s="86">
        <f t="shared" si="1312"/>
        <v>0</v>
      </c>
      <c r="AH344" s="90">
        <f t="shared" si="1313"/>
        <v>0</v>
      </c>
      <c r="AI344" s="86">
        <f t="shared" si="1314"/>
        <v>0</v>
      </c>
      <c r="AJ344" s="104">
        <f t="shared" si="1315"/>
        <v>0</v>
      </c>
      <c r="AK344" s="104">
        <f t="shared" si="1316"/>
        <v>0</v>
      </c>
      <c r="AL344" s="86">
        <f t="shared" si="1317"/>
        <v>0</v>
      </c>
      <c r="AM344" s="90">
        <f t="shared" si="1318"/>
        <v>0</v>
      </c>
      <c r="AN344" s="91">
        <f t="shared" si="1319"/>
        <v>0</v>
      </c>
      <c r="AO344" s="104">
        <f t="shared" si="1320"/>
        <v>28349.710000000003</v>
      </c>
      <c r="AP344" s="104">
        <f t="shared" si="1321"/>
        <v>19521.809999999998</v>
      </c>
      <c r="AQ344" s="104">
        <f t="shared" si="1322"/>
        <v>0</v>
      </c>
      <c r="AR344" s="104">
        <f t="shared" si="1323"/>
        <v>0</v>
      </c>
      <c r="AS344" s="104">
        <f t="shared" si="1324"/>
        <v>10507.23</v>
      </c>
      <c r="AT344" s="104">
        <f t="shared" si="1325"/>
        <v>0</v>
      </c>
      <c r="AU344" s="104">
        <f t="shared" si="1326"/>
        <v>0</v>
      </c>
      <c r="AV344" s="104">
        <f t="shared" si="1327"/>
        <v>0</v>
      </c>
      <c r="AW344" s="104">
        <f t="shared" si="1328"/>
        <v>0</v>
      </c>
      <c r="AX344" s="104">
        <f t="shared" si="1329"/>
        <v>0</v>
      </c>
      <c r="AY344" s="104">
        <f t="shared" si="1330"/>
        <v>0</v>
      </c>
      <c r="AZ344" s="104">
        <f t="shared" si="1331"/>
        <v>0</v>
      </c>
      <c r="BA344" s="104">
        <f t="shared" si="1332"/>
        <v>0</v>
      </c>
      <c r="BB344" s="104">
        <f t="shared" si="1333"/>
        <v>0</v>
      </c>
      <c r="BC344" s="104">
        <f t="shared" si="1334"/>
        <v>0</v>
      </c>
      <c r="BD344" s="104">
        <f t="shared" si="1335"/>
        <v>0</v>
      </c>
      <c r="BE344" s="86">
        <f t="shared" si="1336"/>
        <v>58378.75</v>
      </c>
      <c r="BF344" s="90">
        <f t="shared" si="1337"/>
        <v>6.4564659700516419E-2</v>
      </c>
      <c r="BG344" s="85">
        <f t="shared" si="1338"/>
        <v>3009.2139175257735</v>
      </c>
      <c r="BH344" s="104">
        <f t="shared" si="1339"/>
        <v>0</v>
      </c>
      <c r="BI344" s="104">
        <f t="shared" si="1340"/>
        <v>0</v>
      </c>
      <c r="BJ344" s="104">
        <f t="shared" si="1341"/>
        <v>155</v>
      </c>
      <c r="BK344" s="104">
        <f t="shared" si="1342"/>
        <v>0</v>
      </c>
      <c r="BL344" s="104">
        <f t="shared" si="1343"/>
        <v>0</v>
      </c>
      <c r="BM344" s="104">
        <f t="shared" si="1344"/>
        <v>0</v>
      </c>
      <c r="BN344" s="104">
        <f t="shared" si="1345"/>
        <v>0</v>
      </c>
      <c r="BO344" s="87">
        <f t="shared" si="1346"/>
        <v>155</v>
      </c>
      <c r="BP344" s="90">
        <f t="shared" si="1347"/>
        <v>1.7142405847298965E-4</v>
      </c>
      <c r="BQ344" s="85">
        <f t="shared" si="1348"/>
        <v>7.9896907216494855</v>
      </c>
      <c r="BR344" s="104">
        <f t="shared" si="1349"/>
        <v>0</v>
      </c>
      <c r="BS344" s="104">
        <f t="shared" si="1350"/>
        <v>0</v>
      </c>
      <c r="BT344" s="104">
        <f t="shared" si="1351"/>
        <v>0</v>
      </c>
      <c r="BU344" s="104">
        <f t="shared" si="1352"/>
        <v>0</v>
      </c>
      <c r="BV344" s="87">
        <f t="shared" si="1353"/>
        <v>0</v>
      </c>
      <c r="BW344" s="90">
        <f t="shared" si="1354"/>
        <v>0</v>
      </c>
      <c r="BX344" s="85">
        <f t="shared" si="1355"/>
        <v>0</v>
      </c>
      <c r="BY344" s="104">
        <v>362985.88</v>
      </c>
      <c r="BZ344" s="90">
        <v>0.40144846914832005</v>
      </c>
      <c r="CA344" s="85">
        <v>18710.612371134022</v>
      </c>
      <c r="CB344" s="104">
        <v>83740.09</v>
      </c>
      <c r="CC344" s="90">
        <f t="shared" si="1356"/>
        <v>9.2613329578667206E-2</v>
      </c>
      <c r="CD344" s="85">
        <f t="shared" si="1357"/>
        <v>4316.4994845360825</v>
      </c>
      <c r="CE344" s="106">
        <f t="shared" si="1358"/>
        <v>38390.380000000005</v>
      </c>
      <c r="CF344" s="107">
        <f t="shared" si="1359"/>
        <v>4.2458288683356736E-2</v>
      </c>
      <c r="CG344" s="108">
        <f t="shared" si="1360"/>
        <v>1978.8855670103096</v>
      </c>
    </row>
    <row r="345" spans="1:85" x14ac:dyDescent="0.2">
      <c r="A345" s="56" t="s">
        <v>646</v>
      </c>
      <c r="B345" s="101" t="s">
        <v>647</v>
      </c>
      <c r="C345" s="102">
        <f t="shared" si="1284"/>
        <v>27.4</v>
      </c>
      <c r="D345" s="102">
        <f t="shared" si="1285"/>
        <v>541334.42000000004</v>
      </c>
      <c r="E345" s="103">
        <f t="shared" si="1286"/>
        <v>306438.47000000003</v>
      </c>
      <c r="F345" s="103">
        <f t="shared" si="1287"/>
        <v>0</v>
      </c>
      <c r="G345" s="103">
        <f t="shared" si="1288"/>
        <v>0</v>
      </c>
      <c r="H345" s="103">
        <f t="shared" si="1361"/>
        <v>306438.47000000003</v>
      </c>
      <c r="I345" s="90">
        <f t="shared" si="1289"/>
        <v>0.56607978114526691</v>
      </c>
      <c r="J345" s="85">
        <f t="shared" si="1290"/>
        <v>11183.88576642336</v>
      </c>
      <c r="K345" s="103">
        <f t="shared" si="1291"/>
        <v>0</v>
      </c>
      <c r="L345" s="103">
        <f t="shared" si="1292"/>
        <v>0</v>
      </c>
      <c r="M345" s="103">
        <f t="shared" si="1293"/>
        <v>0</v>
      </c>
      <c r="N345" s="103">
        <f t="shared" si="1294"/>
        <v>0</v>
      </c>
      <c r="O345" s="103">
        <f t="shared" si="1295"/>
        <v>0</v>
      </c>
      <c r="P345" s="103">
        <f t="shared" si="1296"/>
        <v>0</v>
      </c>
      <c r="Q345" s="103"/>
      <c r="R345" s="88">
        <f t="shared" si="1297"/>
        <v>0</v>
      </c>
      <c r="S345" s="89">
        <f t="shared" si="1298"/>
        <v>0</v>
      </c>
      <c r="T345" s="104">
        <f t="shared" si="1299"/>
        <v>24851.110000000004</v>
      </c>
      <c r="U345" s="103">
        <f t="shared" si="1300"/>
        <v>0</v>
      </c>
      <c r="V345" s="103">
        <f t="shared" si="1301"/>
        <v>7538</v>
      </c>
      <c r="W345" s="103">
        <f t="shared" si="1302"/>
        <v>0</v>
      </c>
      <c r="X345" s="103">
        <f t="shared" si="1303"/>
        <v>0</v>
      </c>
      <c r="Y345" s="103">
        <f t="shared" si="1304"/>
        <v>0</v>
      </c>
      <c r="Z345" s="105">
        <f t="shared" si="1305"/>
        <v>32389.110000000004</v>
      </c>
      <c r="AA345" s="90">
        <f t="shared" si="1306"/>
        <v>5.9831979647627064E-2</v>
      </c>
      <c r="AB345" s="85">
        <f t="shared" si="1307"/>
        <v>1182.0843065693432</v>
      </c>
      <c r="AC345" s="104">
        <f t="shared" si="1308"/>
        <v>0</v>
      </c>
      <c r="AD345" s="104">
        <f t="shared" si="1309"/>
        <v>0</v>
      </c>
      <c r="AE345" s="104">
        <f t="shared" si="1310"/>
        <v>0</v>
      </c>
      <c r="AF345" s="104">
        <f t="shared" si="1311"/>
        <v>0</v>
      </c>
      <c r="AG345" s="86">
        <f t="shared" si="1312"/>
        <v>0</v>
      </c>
      <c r="AH345" s="90">
        <f t="shared" si="1313"/>
        <v>0</v>
      </c>
      <c r="AI345" s="86">
        <f t="shared" si="1314"/>
        <v>0</v>
      </c>
      <c r="AJ345" s="104">
        <f t="shared" si="1315"/>
        <v>0</v>
      </c>
      <c r="AK345" s="104">
        <f t="shared" si="1316"/>
        <v>0</v>
      </c>
      <c r="AL345" s="86">
        <f t="shared" si="1317"/>
        <v>0</v>
      </c>
      <c r="AM345" s="90">
        <f t="shared" si="1318"/>
        <v>0</v>
      </c>
      <c r="AN345" s="91">
        <f t="shared" si="1319"/>
        <v>0</v>
      </c>
      <c r="AO345" s="104">
        <f t="shared" si="1320"/>
        <v>0</v>
      </c>
      <c r="AP345" s="104">
        <f t="shared" si="1321"/>
        <v>13162.51</v>
      </c>
      <c r="AQ345" s="104">
        <f t="shared" si="1322"/>
        <v>0</v>
      </c>
      <c r="AR345" s="104">
        <f t="shared" si="1323"/>
        <v>0</v>
      </c>
      <c r="AS345" s="104">
        <f t="shared" si="1324"/>
        <v>0</v>
      </c>
      <c r="AT345" s="104">
        <f t="shared" si="1325"/>
        <v>0</v>
      </c>
      <c r="AU345" s="104">
        <f t="shared" si="1326"/>
        <v>0</v>
      </c>
      <c r="AV345" s="104">
        <f t="shared" si="1327"/>
        <v>0</v>
      </c>
      <c r="AW345" s="104">
        <f t="shared" si="1328"/>
        <v>0</v>
      </c>
      <c r="AX345" s="104">
        <f t="shared" si="1329"/>
        <v>0</v>
      </c>
      <c r="AY345" s="104">
        <f t="shared" si="1330"/>
        <v>0</v>
      </c>
      <c r="AZ345" s="104">
        <f t="shared" si="1331"/>
        <v>0</v>
      </c>
      <c r="BA345" s="104">
        <f t="shared" si="1332"/>
        <v>0</v>
      </c>
      <c r="BB345" s="104">
        <f t="shared" si="1333"/>
        <v>0</v>
      </c>
      <c r="BC345" s="104">
        <f t="shared" si="1334"/>
        <v>0</v>
      </c>
      <c r="BD345" s="104">
        <f t="shared" si="1335"/>
        <v>0</v>
      </c>
      <c r="BE345" s="86">
        <f t="shared" si="1336"/>
        <v>13162.51</v>
      </c>
      <c r="BF345" s="90">
        <f t="shared" si="1337"/>
        <v>2.4314932717561168E-2</v>
      </c>
      <c r="BG345" s="85">
        <f t="shared" si="1338"/>
        <v>480.38357664233581</v>
      </c>
      <c r="BH345" s="104">
        <f t="shared" si="1339"/>
        <v>0</v>
      </c>
      <c r="BI345" s="104">
        <f t="shared" si="1340"/>
        <v>0</v>
      </c>
      <c r="BJ345" s="104">
        <f t="shared" si="1341"/>
        <v>291.3</v>
      </c>
      <c r="BK345" s="104">
        <f t="shared" si="1342"/>
        <v>0</v>
      </c>
      <c r="BL345" s="104">
        <f t="shared" si="1343"/>
        <v>0</v>
      </c>
      <c r="BM345" s="104">
        <f t="shared" si="1344"/>
        <v>0</v>
      </c>
      <c r="BN345" s="104">
        <f t="shared" si="1345"/>
        <v>0</v>
      </c>
      <c r="BO345" s="87">
        <f t="shared" si="1346"/>
        <v>291.3</v>
      </c>
      <c r="BP345" s="90">
        <f t="shared" si="1347"/>
        <v>5.3811468334121447E-4</v>
      </c>
      <c r="BQ345" s="85">
        <f t="shared" si="1348"/>
        <v>10.631386861313869</v>
      </c>
      <c r="BR345" s="104">
        <f t="shared" si="1349"/>
        <v>0</v>
      </c>
      <c r="BS345" s="104">
        <f t="shared" si="1350"/>
        <v>0</v>
      </c>
      <c r="BT345" s="104">
        <f t="shared" si="1351"/>
        <v>0</v>
      </c>
      <c r="BU345" s="104">
        <f t="shared" si="1352"/>
        <v>0</v>
      </c>
      <c r="BV345" s="87">
        <f t="shared" si="1353"/>
        <v>0</v>
      </c>
      <c r="BW345" s="90">
        <f t="shared" si="1354"/>
        <v>0</v>
      </c>
      <c r="BX345" s="85">
        <f t="shared" si="1355"/>
        <v>0</v>
      </c>
      <c r="BY345" s="104">
        <v>104354.55999999998</v>
      </c>
      <c r="BZ345" s="90">
        <v>0.19277281500038362</v>
      </c>
      <c r="CA345" s="85">
        <v>3808.5605839416053</v>
      </c>
      <c r="CB345" s="104">
        <v>2785.96</v>
      </c>
      <c r="CC345" s="90">
        <f t="shared" si="1356"/>
        <v>5.1464675015492267E-3</v>
      </c>
      <c r="CD345" s="85">
        <f t="shared" si="1357"/>
        <v>101.67737226277373</v>
      </c>
      <c r="CE345" s="106">
        <f t="shared" si="1358"/>
        <v>81912.509999999995</v>
      </c>
      <c r="CF345" s="107">
        <f t="shared" si="1359"/>
        <v>0.15131590930427072</v>
      </c>
      <c r="CG345" s="108">
        <f t="shared" si="1360"/>
        <v>2989.5076642335766</v>
      </c>
    </row>
    <row r="346" spans="1:85" x14ac:dyDescent="0.2">
      <c r="A346" s="56" t="s">
        <v>648</v>
      </c>
      <c r="B346" s="101" t="s">
        <v>649</v>
      </c>
      <c r="C346" s="102">
        <f t="shared" si="1284"/>
        <v>26.5</v>
      </c>
      <c r="D346" s="102">
        <f t="shared" si="1285"/>
        <v>464096.37</v>
      </c>
      <c r="E346" s="103">
        <f t="shared" si="1286"/>
        <v>193187.93000000002</v>
      </c>
      <c r="F346" s="103">
        <f t="shared" si="1287"/>
        <v>0</v>
      </c>
      <c r="G346" s="103">
        <f t="shared" si="1288"/>
        <v>0</v>
      </c>
      <c r="H346" s="103">
        <f t="shared" si="1361"/>
        <v>193187.93000000002</v>
      </c>
      <c r="I346" s="90">
        <f t="shared" si="1289"/>
        <v>0.41626684130280966</v>
      </c>
      <c r="J346" s="85">
        <f t="shared" si="1290"/>
        <v>7290.110566037737</v>
      </c>
      <c r="K346" s="103">
        <f t="shared" si="1291"/>
        <v>0</v>
      </c>
      <c r="L346" s="103">
        <f t="shared" si="1292"/>
        <v>0</v>
      </c>
      <c r="M346" s="103">
        <f t="shared" si="1293"/>
        <v>0</v>
      </c>
      <c r="N346" s="103">
        <f t="shared" si="1294"/>
        <v>0</v>
      </c>
      <c r="O346" s="103">
        <f t="shared" si="1295"/>
        <v>0</v>
      </c>
      <c r="P346" s="103">
        <f t="shared" si="1296"/>
        <v>0</v>
      </c>
      <c r="Q346" s="103"/>
      <c r="R346" s="88">
        <f t="shared" si="1297"/>
        <v>0</v>
      </c>
      <c r="S346" s="89">
        <f t="shared" si="1298"/>
        <v>0</v>
      </c>
      <c r="T346" s="104">
        <f t="shared" si="1299"/>
        <v>12725.95</v>
      </c>
      <c r="U346" s="103">
        <f t="shared" si="1300"/>
        <v>0</v>
      </c>
      <c r="V346" s="103">
        <f t="shared" si="1301"/>
        <v>7204.61</v>
      </c>
      <c r="W346" s="103">
        <f t="shared" si="1302"/>
        <v>0</v>
      </c>
      <c r="X346" s="103">
        <f t="shared" si="1303"/>
        <v>0</v>
      </c>
      <c r="Y346" s="103">
        <f t="shared" si="1304"/>
        <v>0</v>
      </c>
      <c r="Z346" s="105">
        <f t="shared" si="1305"/>
        <v>19930.560000000001</v>
      </c>
      <c r="AA346" s="90">
        <f t="shared" si="1306"/>
        <v>4.294487371232833E-2</v>
      </c>
      <c r="AB346" s="85">
        <f t="shared" si="1307"/>
        <v>752.096603773585</v>
      </c>
      <c r="AC346" s="104">
        <f t="shared" si="1308"/>
        <v>0</v>
      </c>
      <c r="AD346" s="104">
        <f t="shared" si="1309"/>
        <v>0</v>
      </c>
      <c r="AE346" s="104">
        <f t="shared" si="1310"/>
        <v>0</v>
      </c>
      <c r="AF346" s="104">
        <f t="shared" si="1311"/>
        <v>0</v>
      </c>
      <c r="AG346" s="86">
        <f t="shared" si="1312"/>
        <v>0</v>
      </c>
      <c r="AH346" s="90">
        <f t="shared" si="1313"/>
        <v>0</v>
      </c>
      <c r="AI346" s="86">
        <f t="shared" si="1314"/>
        <v>0</v>
      </c>
      <c r="AJ346" s="104">
        <f t="shared" si="1315"/>
        <v>0</v>
      </c>
      <c r="AK346" s="104">
        <f t="shared" si="1316"/>
        <v>0</v>
      </c>
      <c r="AL346" s="86">
        <f t="shared" si="1317"/>
        <v>0</v>
      </c>
      <c r="AM346" s="90">
        <f t="shared" si="1318"/>
        <v>0</v>
      </c>
      <c r="AN346" s="91">
        <f t="shared" si="1319"/>
        <v>0</v>
      </c>
      <c r="AO346" s="104">
        <f t="shared" si="1320"/>
        <v>41538.550000000003</v>
      </c>
      <c r="AP346" s="104">
        <f t="shared" si="1321"/>
        <v>20200.09</v>
      </c>
      <c r="AQ346" s="104">
        <f t="shared" si="1322"/>
        <v>0</v>
      </c>
      <c r="AR346" s="104">
        <f t="shared" si="1323"/>
        <v>0</v>
      </c>
      <c r="AS346" s="104">
        <f t="shared" si="1324"/>
        <v>7476.3899999999994</v>
      </c>
      <c r="AT346" s="104">
        <f t="shared" si="1325"/>
        <v>0</v>
      </c>
      <c r="AU346" s="104">
        <f t="shared" si="1326"/>
        <v>0</v>
      </c>
      <c r="AV346" s="104">
        <f t="shared" si="1327"/>
        <v>0</v>
      </c>
      <c r="AW346" s="104">
        <f t="shared" si="1328"/>
        <v>0</v>
      </c>
      <c r="AX346" s="104">
        <f t="shared" si="1329"/>
        <v>0</v>
      </c>
      <c r="AY346" s="104">
        <f t="shared" si="1330"/>
        <v>0</v>
      </c>
      <c r="AZ346" s="104">
        <f t="shared" si="1331"/>
        <v>0</v>
      </c>
      <c r="BA346" s="104">
        <f t="shared" si="1332"/>
        <v>0</v>
      </c>
      <c r="BB346" s="104">
        <f t="shared" si="1333"/>
        <v>0</v>
      </c>
      <c r="BC346" s="104">
        <f t="shared" si="1334"/>
        <v>0</v>
      </c>
      <c r="BD346" s="104">
        <f t="shared" si="1335"/>
        <v>0</v>
      </c>
      <c r="BE346" s="86">
        <f t="shared" si="1336"/>
        <v>69215.03</v>
      </c>
      <c r="BF346" s="90">
        <f t="shared" si="1337"/>
        <v>0.14913934793327516</v>
      </c>
      <c r="BG346" s="85">
        <f t="shared" si="1338"/>
        <v>2611.8879245283019</v>
      </c>
      <c r="BH346" s="104">
        <f t="shared" si="1339"/>
        <v>0</v>
      </c>
      <c r="BI346" s="104">
        <f t="shared" si="1340"/>
        <v>0</v>
      </c>
      <c r="BJ346" s="104">
        <f t="shared" si="1341"/>
        <v>0</v>
      </c>
      <c r="BK346" s="104">
        <f t="shared" si="1342"/>
        <v>0</v>
      </c>
      <c r="BL346" s="104">
        <f t="shared" si="1343"/>
        <v>0</v>
      </c>
      <c r="BM346" s="104">
        <f t="shared" si="1344"/>
        <v>0</v>
      </c>
      <c r="BN346" s="104">
        <f t="shared" si="1345"/>
        <v>0</v>
      </c>
      <c r="BO346" s="87">
        <f t="shared" si="1346"/>
        <v>0</v>
      </c>
      <c r="BP346" s="90">
        <f t="shared" si="1347"/>
        <v>0</v>
      </c>
      <c r="BQ346" s="85">
        <f t="shared" si="1348"/>
        <v>0</v>
      </c>
      <c r="BR346" s="104">
        <f t="shared" si="1349"/>
        <v>0</v>
      </c>
      <c r="BS346" s="104">
        <f t="shared" si="1350"/>
        <v>0</v>
      </c>
      <c r="BT346" s="104">
        <f t="shared" si="1351"/>
        <v>0</v>
      </c>
      <c r="BU346" s="104">
        <f t="shared" si="1352"/>
        <v>0</v>
      </c>
      <c r="BV346" s="87">
        <f t="shared" si="1353"/>
        <v>0</v>
      </c>
      <c r="BW346" s="90">
        <f t="shared" si="1354"/>
        <v>0</v>
      </c>
      <c r="BX346" s="85">
        <f t="shared" si="1355"/>
        <v>0</v>
      </c>
      <c r="BY346" s="104">
        <v>78582.559999999998</v>
      </c>
      <c r="BZ346" s="90">
        <v>0.16932379798618119</v>
      </c>
      <c r="CA346" s="85">
        <v>2965.3796226415093</v>
      </c>
      <c r="CB346" s="104">
        <v>48888.19</v>
      </c>
      <c r="CC346" s="90">
        <f t="shared" si="1356"/>
        <v>0.10534059984136485</v>
      </c>
      <c r="CD346" s="85">
        <f t="shared" si="1357"/>
        <v>1844.8373584905662</v>
      </c>
      <c r="CE346" s="106">
        <f t="shared" si="1358"/>
        <v>54292.1</v>
      </c>
      <c r="CF346" s="107">
        <f t="shared" si="1359"/>
        <v>0.1169845392240409</v>
      </c>
      <c r="CG346" s="108">
        <f t="shared" si="1360"/>
        <v>2048.7584905660378</v>
      </c>
    </row>
    <row r="347" spans="1:85" x14ac:dyDescent="0.2">
      <c r="A347" s="56" t="s">
        <v>650</v>
      </c>
      <c r="B347" s="101" t="s">
        <v>651</v>
      </c>
      <c r="C347" s="102">
        <f t="shared" si="1284"/>
        <v>28</v>
      </c>
      <c r="D347" s="102">
        <f t="shared" si="1285"/>
        <v>707653.42</v>
      </c>
      <c r="E347" s="103">
        <f t="shared" si="1286"/>
        <v>262284.88</v>
      </c>
      <c r="F347" s="103">
        <f t="shared" si="1287"/>
        <v>0</v>
      </c>
      <c r="G347" s="103">
        <f t="shared" si="1288"/>
        <v>0</v>
      </c>
      <c r="H347" s="103">
        <f t="shared" si="1361"/>
        <v>262284.88</v>
      </c>
      <c r="I347" s="90">
        <f t="shared" si="1289"/>
        <v>0.37064030581523932</v>
      </c>
      <c r="J347" s="85">
        <f t="shared" si="1290"/>
        <v>9367.3171428571422</v>
      </c>
      <c r="K347" s="103">
        <f t="shared" si="1291"/>
        <v>0</v>
      </c>
      <c r="L347" s="103">
        <f t="shared" si="1292"/>
        <v>0</v>
      </c>
      <c r="M347" s="103">
        <f t="shared" si="1293"/>
        <v>0</v>
      </c>
      <c r="N347" s="103">
        <f t="shared" si="1294"/>
        <v>0</v>
      </c>
      <c r="O347" s="103">
        <f t="shared" si="1295"/>
        <v>0</v>
      </c>
      <c r="P347" s="103">
        <f t="shared" si="1296"/>
        <v>0</v>
      </c>
      <c r="Q347" s="103"/>
      <c r="R347" s="88">
        <f t="shared" si="1297"/>
        <v>0</v>
      </c>
      <c r="S347" s="89">
        <f t="shared" si="1298"/>
        <v>0</v>
      </c>
      <c r="T347" s="104">
        <f t="shared" si="1299"/>
        <v>28032.28</v>
      </c>
      <c r="U347" s="103">
        <f t="shared" si="1300"/>
        <v>0</v>
      </c>
      <c r="V347" s="103">
        <f t="shared" si="1301"/>
        <v>0</v>
      </c>
      <c r="W347" s="103">
        <f t="shared" si="1302"/>
        <v>0</v>
      </c>
      <c r="X347" s="103">
        <f t="shared" si="1303"/>
        <v>0</v>
      </c>
      <c r="Y347" s="103">
        <f t="shared" si="1304"/>
        <v>0</v>
      </c>
      <c r="Z347" s="105">
        <f t="shared" si="1305"/>
        <v>28032.28</v>
      </c>
      <c r="AA347" s="90">
        <f t="shared" si="1306"/>
        <v>3.9613007169526572E-2</v>
      </c>
      <c r="AB347" s="85">
        <f t="shared" si="1307"/>
        <v>1001.1528571428571</v>
      </c>
      <c r="AC347" s="104">
        <f t="shared" si="1308"/>
        <v>0</v>
      </c>
      <c r="AD347" s="104">
        <f t="shared" si="1309"/>
        <v>0</v>
      </c>
      <c r="AE347" s="104">
        <f t="shared" si="1310"/>
        <v>0</v>
      </c>
      <c r="AF347" s="104">
        <f t="shared" si="1311"/>
        <v>0</v>
      </c>
      <c r="AG347" s="86">
        <f t="shared" si="1312"/>
        <v>0</v>
      </c>
      <c r="AH347" s="90">
        <f t="shared" si="1313"/>
        <v>0</v>
      </c>
      <c r="AI347" s="86">
        <f t="shared" si="1314"/>
        <v>0</v>
      </c>
      <c r="AJ347" s="104">
        <f t="shared" si="1315"/>
        <v>0</v>
      </c>
      <c r="AK347" s="104">
        <f t="shared" si="1316"/>
        <v>0</v>
      </c>
      <c r="AL347" s="86">
        <f t="shared" si="1317"/>
        <v>0</v>
      </c>
      <c r="AM347" s="90">
        <f t="shared" si="1318"/>
        <v>0</v>
      </c>
      <c r="AN347" s="91">
        <f t="shared" si="1319"/>
        <v>0</v>
      </c>
      <c r="AO347" s="104">
        <f t="shared" si="1320"/>
        <v>14624</v>
      </c>
      <c r="AP347" s="104">
        <f t="shared" si="1321"/>
        <v>29306.34</v>
      </c>
      <c r="AQ347" s="104">
        <f t="shared" si="1322"/>
        <v>0</v>
      </c>
      <c r="AR347" s="104">
        <f t="shared" si="1323"/>
        <v>0</v>
      </c>
      <c r="AS347" s="104">
        <f t="shared" si="1324"/>
        <v>17168.439999999999</v>
      </c>
      <c r="AT347" s="104">
        <f t="shared" si="1325"/>
        <v>0</v>
      </c>
      <c r="AU347" s="104">
        <f t="shared" si="1326"/>
        <v>0</v>
      </c>
      <c r="AV347" s="104">
        <f t="shared" si="1327"/>
        <v>0</v>
      </c>
      <c r="AW347" s="104">
        <f t="shared" si="1328"/>
        <v>0</v>
      </c>
      <c r="AX347" s="104">
        <f t="shared" si="1329"/>
        <v>0</v>
      </c>
      <c r="AY347" s="104">
        <f t="shared" si="1330"/>
        <v>0</v>
      </c>
      <c r="AZ347" s="104">
        <f t="shared" si="1331"/>
        <v>0</v>
      </c>
      <c r="BA347" s="104">
        <f t="shared" si="1332"/>
        <v>0</v>
      </c>
      <c r="BB347" s="104">
        <f t="shared" si="1333"/>
        <v>0</v>
      </c>
      <c r="BC347" s="104">
        <f t="shared" si="1334"/>
        <v>0</v>
      </c>
      <c r="BD347" s="104">
        <f t="shared" si="1335"/>
        <v>0</v>
      </c>
      <c r="BE347" s="86">
        <f t="shared" si="1336"/>
        <v>61098.78</v>
      </c>
      <c r="BF347" s="90">
        <f t="shared" si="1337"/>
        <v>8.6339976990431264E-2</v>
      </c>
      <c r="BG347" s="85">
        <f t="shared" si="1338"/>
        <v>2182.0992857142855</v>
      </c>
      <c r="BH347" s="104">
        <f t="shared" si="1339"/>
        <v>0</v>
      </c>
      <c r="BI347" s="104">
        <f t="shared" si="1340"/>
        <v>0</v>
      </c>
      <c r="BJ347" s="104">
        <f t="shared" si="1341"/>
        <v>0</v>
      </c>
      <c r="BK347" s="104">
        <f t="shared" si="1342"/>
        <v>0</v>
      </c>
      <c r="BL347" s="104">
        <f t="shared" si="1343"/>
        <v>0</v>
      </c>
      <c r="BM347" s="104">
        <f t="shared" si="1344"/>
        <v>0</v>
      </c>
      <c r="BN347" s="104">
        <f t="shared" si="1345"/>
        <v>0</v>
      </c>
      <c r="BO347" s="87">
        <f t="shared" si="1346"/>
        <v>0</v>
      </c>
      <c r="BP347" s="90">
        <f t="shared" si="1347"/>
        <v>0</v>
      </c>
      <c r="BQ347" s="85">
        <f t="shared" si="1348"/>
        <v>0</v>
      </c>
      <c r="BR347" s="104">
        <f t="shared" si="1349"/>
        <v>0</v>
      </c>
      <c r="BS347" s="104">
        <f t="shared" si="1350"/>
        <v>0</v>
      </c>
      <c r="BT347" s="104">
        <f t="shared" si="1351"/>
        <v>0</v>
      </c>
      <c r="BU347" s="104">
        <f t="shared" si="1352"/>
        <v>0</v>
      </c>
      <c r="BV347" s="87">
        <f t="shared" si="1353"/>
        <v>0</v>
      </c>
      <c r="BW347" s="90">
        <f t="shared" si="1354"/>
        <v>0</v>
      </c>
      <c r="BX347" s="85">
        <f t="shared" si="1355"/>
        <v>0</v>
      </c>
      <c r="BY347" s="104">
        <v>221344.93999999994</v>
      </c>
      <c r="BZ347" s="90">
        <v>0.31278721157031919</v>
      </c>
      <c r="CA347" s="85">
        <v>7905.1764285714262</v>
      </c>
      <c r="CB347" s="104">
        <v>56828.770000000004</v>
      </c>
      <c r="CC347" s="90">
        <f t="shared" si="1356"/>
        <v>8.030593563725022E-2</v>
      </c>
      <c r="CD347" s="85">
        <f t="shared" si="1357"/>
        <v>2029.5989285714288</v>
      </c>
      <c r="CE347" s="106">
        <f t="shared" si="1358"/>
        <v>78063.76999999999</v>
      </c>
      <c r="CF347" s="107">
        <f t="shared" si="1359"/>
        <v>0.11031356281723331</v>
      </c>
      <c r="CG347" s="108">
        <f t="shared" si="1360"/>
        <v>2787.9917857142855</v>
      </c>
    </row>
    <row r="348" spans="1:85" x14ac:dyDescent="0.2">
      <c r="A348" s="56" t="s">
        <v>652</v>
      </c>
      <c r="B348" s="101" t="s">
        <v>653</v>
      </c>
      <c r="C348" s="102">
        <f t="shared" si="1284"/>
        <v>19.940000000000001</v>
      </c>
      <c r="D348" s="102">
        <f t="shared" si="1285"/>
        <v>541928.68000000005</v>
      </c>
      <c r="E348" s="103">
        <f t="shared" si="1286"/>
        <v>188571</v>
      </c>
      <c r="F348" s="103">
        <f t="shared" si="1287"/>
        <v>0</v>
      </c>
      <c r="G348" s="103">
        <f t="shared" si="1288"/>
        <v>0</v>
      </c>
      <c r="H348" s="103">
        <f t="shared" si="1361"/>
        <v>188571</v>
      </c>
      <c r="I348" s="90">
        <f t="shared" si="1289"/>
        <v>0.34796276144676452</v>
      </c>
      <c r="J348" s="85">
        <f t="shared" si="1290"/>
        <v>9456.9207622868598</v>
      </c>
      <c r="K348" s="103">
        <f t="shared" si="1291"/>
        <v>0</v>
      </c>
      <c r="L348" s="103">
        <f t="shared" si="1292"/>
        <v>0</v>
      </c>
      <c r="M348" s="103">
        <f t="shared" si="1293"/>
        <v>0</v>
      </c>
      <c r="N348" s="103">
        <f t="shared" si="1294"/>
        <v>0</v>
      </c>
      <c r="O348" s="103">
        <f t="shared" si="1295"/>
        <v>0</v>
      </c>
      <c r="P348" s="103">
        <f t="shared" si="1296"/>
        <v>0</v>
      </c>
      <c r="Q348" s="103"/>
      <c r="R348" s="88">
        <f t="shared" si="1297"/>
        <v>0</v>
      </c>
      <c r="S348" s="89">
        <f t="shared" si="1298"/>
        <v>0</v>
      </c>
      <c r="T348" s="104">
        <f t="shared" si="1299"/>
        <v>29738.63</v>
      </c>
      <c r="U348" s="103">
        <f t="shared" si="1300"/>
        <v>796.03</v>
      </c>
      <c r="V348" s="103">
        <f t="shared" si="1301"/>
        <v>0</v>
      </c>
      <c r="W348" s="103">
        <f t="shared" si="1302"/>
        <v>0</v>
      </c>
      <c r="X348" s="103">
        <f t="shared" si="1303"/>
        <v>0</v>
      </c>
      <c r="Y348" s="103">
        <f t="shared" si="1304"/>
        <v>0</v>
      </c>
      <c r="Z348" s="105">
        <f t="shared" si="1305"/>
        <v>30534.66</v>
      </c>
      <c r="AA348" s="90">
        <f t="shared" si="1306"/>
        <v>5.6344425247986503E-2</v>
      </c>
      <c r="AB348" s="85">
        <f t="shared" si="1307"/>
        <v>1531.3269809428284</v>
      </c>
      <c r="AC348" s="104">
        <f t="shared" si="1308"/>
        <v>0</v>
      </c>
      <c r="AD348" s="104">
        <f t="shared" si="1309"/>
        <v>0</v>
      </c>
      <c r="AE348" s="104">
        <f t="shared" si="1310"/>
        <v>0</v>
      </c>
      <c r="AF348" s="104">
        <f t="shared" si="1311"/>
        <v>0</v>
      </c>
      <c r="AG348" s="86">
        <f t="shared" si="1312"/>
        <v>0</v>
      </c>
      <c r="AH348" s="90">
        <f t="shared" si="1313"/>
        <v>0</v>
      </c>
      <c r="AI348" s="86">
        <f t="shared" si="1314"/>
        <v>0</v>
      </c>
      <c r="AJ348" s="104">
        <f t="shared" si="1315"/>
        <v>0</v>
      </c>
      <c r="AK348" s="104">
        <f t="shared" si="1316"/>
        <v>0</v>
      </c>
      <c r="AL348" s="86">
        <f t="shared" si="1317"/>
        <v>0</v>
      </c>
      <c r="AM348" s="90">
        <f t="shared" si="1318"/>
        <v>0</v>
      </c>
      <c r="AN348" s="91">
        <f t="shared" si="1319"/>
        <v>0</v>
      </c>
      <c r="AO348" s="104">
        <f t="shared" si="1320"/>
        <v>12535.779999999999</v>
      </c>
      <c r="AP348" s="104">
        <f t="shared" si="1321"/>
        <v>0</v>
      </c>
      <c r="AQ348" s="104">
        <f t="shared" si="1322"/>
        <v>0</v>
      </c>
      <c r="AR348" s="104">
        <f t="shared" si="1323"/>
        <v>0</v>
      </c>
      <c r="AS348" s="104">
        <f t="shared" si="1324"/>
        <v>1977.8899999999999</v>
      </c>
      <c r="AT348" s="104">
        <f t="shared" si="1325"/>
        <v>0</v>
      </c>
      <c r="AU348" s="104">
        <f t="shared" si="1326"/>
        <v>0</v>
      </c>
      <c r="AV348" s="104">
        <f t="shared" si="1327"/>
        <v>0</v>
      </c>
      <c r="AW348" s="104">
        <f t="shared" si="1328"/>
        <v>0</v>
      </c>
      <c r="AX348" s="104">
        <f t="shared" si="1329"/>
        <v>0</v>
      </c>
      <c r="AY348" s="104">
        <f t="shared" si="1330"/>
        <v>0</v>
      </c>
      <c r="AZ348" s="104">
        <f t="shared" si="1331"/>
        <v>0</v>
      </c>
      <c r="BA348" s="104">
        <f t="shared" si="1332"/>
        <v>0</v>
      </c>
      <c r="BB348" s="104">
        <f t="shared" si="1333"/>
        <v>0</v>
      </c>
      <c r="BC348" s="104">
        <f t="shared" si="1334"/>
        <v>0</v>
      </c>
      <c r="BD348" s="104">
        <f t="shared" si="1335"/>
        <v>0</v>
      </c>
      <c r="BE348" s="86">
        <f t="shared" si="1336"/>
        <v>14513.669999999998</v>
      </c>
      <c r="BF348" s="90">
        <f t="shared" si="1337"/>
        <v>2.6781513021233713E-2</v>
      </c>
      <c r="BG348" s="85">
        <f t="shared" si="1338"/>
        <v>727.86710130391157</v>
      </c>
      <c r="BH348" s="104">
        <f t="shared" si="1339"/>
        <v>0</v>
      </c>
      <c r="BI348" s="104">
        <f t="shared" si="1340"/>
        <v>0</v>
      </c>
      <c r="BJ348" s="104">
        <f t="shared" si="1341"/>
        <v>0</v>
      </c>
      <c r="BK348" s="104">
        <f t="shared" si="1342"/>
        <v>0</v>
      </c>
      <c r="BL348" s="104">
        <f t="shared" si="1343"/>
        <v>0</v>
      </c>
      <c r="BM348" s="104">
        <f t="shared" si="1344"/>
        <v>0</v>
      </c>
      <c r="BN348" s="104">
        <f t="shared" si="1345"/>
        <v>38052.71</v>
      </c>
      <c r="BO348" s="87">
        <f t="shared" si="1346"/>
        <v>38052.71</v>
      </c>
      <c r="BP348" s="90">
        <f t="shared" si="1347"/>
        <v>7.021719167917076E-2</v>
      </c>
      <c r="BQ348" s="85">
        <f t="shared" si="1348"/>
        <v>1908.3605817452355</v>
      </c>
      <c r="BR348" s="104">
        <f t="shared" si="1349"/>
        <v>0</v>
      </c>
      <c r="BS348" s="104">
        <f t="shared" si="1350"/>
        <v>0</v>
      </c>
      <c r="BT348" s="104">
        <f t="shared" si="1351"/>
        <v>0</v>
      </c>
      <c r="BU348" s="104">
        <f t="shared" si="1352"/>
        <v>0</v>
      </c>
      <c r="BV348" s="87">
        <f t="shared" si="1353"/>
        <v>0</v>
      </c>
      <c r="BW348" s="90">
        <f t="shared" si="1354"/>
        <v>0</v>
      </c>
      <c r="BX348" s="85">
        <f t="shared" si="1355"/>
        <v>0</v>
      </c>
      <c r="BY348" s="104">
        <v>176884.17999999993</v>
      </c>
      <c r="BZ348" s="90">
        <v>0.32639752522416771</v>
      </c>
      <c r="CA348" s="85">
        <v>8870.8214643931751</v>
      </c>
      <c r="CB348" s="104">
        <v>32896.399999999994</v>
      </c>
      <c r="CC348" s="90">
        <f t="shared" si="1356"/>
        <v>6.0702452581029652E-2</v>
      </c>
      <c r="CD348" s="85">
        <f t="shared" si="1357"/>
        <v>1649.7693079237708</v>
      </c>
      <c r="CE348" s="106">
        <f t="shared" si="1358"/>
        <v>60476.060000000012</v>
      </c>
      <c r="CF348" s="107">
        <f t="shared" si="1359"/>
        <v>0.11159413079964693</v>
      </c>
      <c r="CG348" s="108">
        <f t="shared" si="1360"/>
        <v>3032.9017051153464</v>
      </c>
    </row>
    <row r="349" spans="1:85" x14ac:dyDescent="0.2">
      <c r="A349" s="56" t="s">
        <v>654</v>
      </c>
      <c r="B349" s="101" t="s">
        <v>655</v>
      </c>
      <c r="C349" s="102">
        <f t="shared" si="1284"/>
        <v>10.75</v>
      </c>
      <c r="D349" s="102">
        <f t="shared" si="1285"/>
        <v>336744.71</v>
      </c>
      <c r="E349" s="103">
        <f t="shared" si="1286"/>
        <v>218447.71999999997</v>
      </c>
      <c r="F349" s="103">
        <f t="shared" si="1287"/>
        <v>0</v>
      </c>
      <c r="G349" s="103">
        <f t="shared" si="1288"/>
        <v>0</v>
      </c>
      <c r="H349" s="103">
        <f t="shared" si="1361"/>
        <v>218447.71999999997</v>
      </c>
      <c r="I349" s="90">
        <f t="shared" si="1289"/>
        <v>0.6487042365119855</v>
      </c>
      <c r="J349" s="85">
        <f t="shared" si="1290"/>
        <v>20320.718139534882</v>
      </c>
      <c r="K349" s="103">
        <f t="shared" si="1291"/>
        <v>0</v>
      </c>
      <c r="L349" s="103">
        <f t="shared" si="1292"/>
        <v>0</v>
      </c>
      <c r="M349" s="103">
        <f t="shared" si="1293"/>
        <v>0</v>
      </c>
      <c r="N349" s="103">
        <f t="shared" si="1294"/>
        <v>0</v>
      </c>
      <c r="O349" s="103">
        <f t="shared" si="1295"/>
        <v>0</v>
      </c>
      <c r="P349" s="103">
        <f t="shared" si="1296"/>
        <v>0</v>
      </c>
      <c r="Q349" s="103"/>
      <c r="R349" s="88">
        <f t="shared" si="1297"/>
        <v>0</v>
      </c>
      <c r="S349" s="89">
        <f t="shared" si="1298"/>
        <v>0</v>
      </c>
      <c r="T349" s="104">
        <f t="shared" si="1299"/>
        <v>4479.1499999999996</v>
      </c>
      <c r="U349" s="103">
        <f t="shared" si="1300"/>
        <v>0</v>
      </c>
      <c r="V349" s="103">
        <f t="shared" si="1301"/>
        <v>0</v>
      </c>
      <c r="W349" s="103">
        <f t="shared" si="1302"/>
        <v>0</v>
      </c>
      <c r="X349" s="103">
        <f t="shared" si="1303"/>
        <v>0</v>
      </c>
      <c r="Y349" s="103">
        <f t="shared" si="1304"/>
        <v>0</v>
      </c>
      <c r="Z349" s="105">
        <f t="shared" si="1305"/>
        <v>4479.1499999999996</v>
      </c>
      <c r="AA349" s="90">
        <f t="shared" si="1306"/>
        <v>1.3301322535994699E-2</v>
      </c>
      <c r="AB349" s="85">
        <f t="shared" si="1307"/>
        <v>416.66511627906971</v>
      </c>
      <c r="AC349" s="104">
        <f t="shared" si="1308"/>
        <v>0</v>
      </c>
      <c r="AD349" s="104">
        <f t="shared" si="1309"/>
        <v>0</v>
      </c>
      <c r="AE349" s="104">
        <f t="shared" si="1310"/>
        <v>0</v>
      </c>
      <c r="AF349" s="104">
        <f t="shared" si="1311"/>
        <v>0</v>
      </c>
      <c r="AG349" s="86">
        <f t="shared" si="1312"/>
        <v>0</v>
      </c>
      <c r="AH349" s="90">
        <f t="shared" si="1313"/>
        <v>0</v>
      </c>
      <c r="AI349" s="86">
        <f t="shared" si="1314"/>
        <v>0</v>
      </c>
      <c r="AJ349" s="104">
        <f t="shared" si="1315"/>
        <v>0</v>
      </c>
      <c r="AK349" s="104">
        <f t="shared" si="1316"/>
        <v>0</v>
      </c>
      <c r="AL349" s="86">
        <f t="shared" si="1317"/>
        <v>0</v>
      </c>
      <c r="AM349" s="90">
        <f t="shared" si="1318"/>
        <v>0</v>
      </c>
      <c r="AN349" s="91">
        <f t="shared" si="1319"/>
        <v>0</v>
      </c>
      <c r="AO349" s="104">
        <f t="shared" si="1320"/>
        <v>0</v>
      </c>
      <c r="AP349" s="104">
        <f t="shared" si="1321"/>
        <v>369</v>
      </c>
      <c r="AQ349" s="104">
        <f t="shared" si="1322"/>
        <v>0</v>
      </c>
      <c r="AR349" s="104">
        <f t="shared" si="1323"/>
        <v>0</v>
      </c>
      <c r="AS349" s="104">
        <f t="shared" si="1324"/>
        <v>0</v>
      </c>
      <c r="AT349" s="104">
        <f t="shared" si="1325"/>
        <v>0</v>
      </c>
      <c r="AU349" s="104">
        <f t="shared" si="1326"/>
        <v>0</v>
      </c>
      <c r="AV349" s="104">
        <f t="shared" si="1327"/>
        <v>166</v>
      </c>
      <c r="AW349" s="104">
        <f t="shared" si="1328"/>
        <v>0</v>
      </c>
      <c r="AX349" s="104">
        <f t="shared" si="1329"/>
        <v>0</v>
      </c>
      <c r="AY349" s="104">
        <f t="shared" si="1330"/>
        <v>0</v>
      </c>
      <c r="AZ349" s="104">
        <f t="shared" si="1331"/>
        <v>0</v>
      </c>
      <c r="BA349" s="104">
        <f t="shared" si="1332"/>
        <v>0</v>
      </c>
      <c r="BB349" s="104">
        <f t="shared" si="1333"/>
        <v>0</v>
      </c>
      <c r="BC349" s="104">
        <f t="shared" si="1334"/>
        <v>0</v>
      </c>
      <c r="BD349" s="104">
        <f t="shared" si="1335"/>
        <v>0</v>
      </c>
      <c r="BE349" s="86">
        <f t="shared" si="1336"/>
        <v>535</v>
      </c>
      <c r="BF349" s="90">
        <f t="shared" si="1337"/>
        <v>1.5887406219387975E-3</v>
      </c>
      <c r="BG349" s="85">
        <f t="shared" si="1338"/>
        <v>49.767441860465119</v>
      </c>
      <c r="BH349" s="104">
        <f t="shared" si="1339"/>
        <v>0</v>
      </c>
      <c r="BI349" s="104">
        <f t="shared" si="1340"/>
        <v>0</v>
      </c>
      <c r="BJ349" s="104">
        <f t="shared" si="1341"/>
        <v>290</v>
      </c>
      <c r="BK349" s="104">
        <f t="shared" si="1342"/>
        <v>0</v>
      </c>
      <c r="BL349" s="104">
        <f t="shared" si="1343"/>
        <v>0</v>
      </c>
      <c r="BM349" s="104">
        <f t="shared" si="1344"/>
        <v>0</v>
      </c>
      <c r="BN349" s="104">
        <f t="shared" si="1345"/>
        <v>19897.189999999999</v>
      </c>
      <c r="BO349" s="87">
        <f t="shared" si="1346"/>
        <v>20187.189999999999</v>
      </c>
      <c r="BP349" s="90">
        <f t="shared" si="1347"/>
        <v>5.9948053823919011E-2</v>
      </c>
      <c r="BQ349" s="85">
        <f t="shared" si="1348"/>
        <v>1877.8781395348835</v>
      </c>
      <c r="BR349" s="104">
        <f t="shared" si="1349"/>
        <v>0</v>
      </c>
      <c r="BS349" s="104">
        <f t="shared" si="1350"/>
        <v>0</v>
      </c>
      <c r="BT349" s="104">
        <f t="shared" si="1351"/>
        <v>0</v>
      </c>
      <c r="BU349" s="104">
        <f t="shared" si="1352"/>
        <v>0</v>
      </c>
      <c r="BV349" s="87">
        <f t="shared" si="1353"/>
        <v>0</v>
      </c>
      <c r="BW349" s="90">
        <f t="shared" si="1354"/>
        <v>0</v>
      </c>
      <c r="BX349" s="85">
        <f t="shared" si="1355"/>
        <v>0</v>
      </c>
      <c r="BY349" s="104">
        <v>93095.650000000023</v>
      </c>
      <c r="BZ349" s="90">
        <v>0.27645764650616195</v>
      </c>
      <c r="CA349" s="85">
        <v>8660.0604651162812</v>
      </c>
      <c r="CB349" s="104">
        <v>0</v>
      </c>
      <c r="CC349" s="90">
        <f t="shared" si="1356"/>
        <v>0</v>
      </c>
      <c r="CD349" s="85">
        <f t="shared" si="1357"/>
        <v>0</v>
      </c>
      <c r="CE349" s="106">
        <f t="shared" si="1358"/>
        <v>0</v>
      </c>
      <c r="CF349" s="124">
        <f t="shared" si="1359"/>
        <v>0</v>
      </c>
      <c r="CG349" s="126">
        <f t="shared" si="1360"/>
        <v>0</v>
      </c>
    </row>
    <row r="350" spans="1:85" x14ac:dyDescent="0.2">
      <c r="A350" s="56" t="s">
        <v>656</v>
      </c>
      <c r="B350" s="123" t="s">
        <v>657</v>
      </c>
      <c r="C350" s="102">
        <f t="shared" si="1284"/>
        <v>12.7</v>
      </c>
      <c r="D350" s="102">
        <f t="shared" si="1285"/>
        <v>365397.25</v>
      </c>
      <c r="E350" s="103">
        <f t="shared" si="1286"/>
        <v>143714.00000000003</v>
      </c>
      <c r="F350" s="103">
        <f t="shared" si="1287"/>
        <v>0</v>
      </c>
      <c r="G350" s="103">
        <f t="shared" si="1288"/>
        <v>0</v>
      </c>
      <c r="H350" s="103">
        <f t="shared" si="1361"/>
        <v>143714.00000000003</v>
      </c>
      <c r="I350" s="90">
        <f t="shared" si="1289"/>
        <v>0.39330892610713414</v>
      </c>
      <c r="J350" s="85">
        <f t="shared" si="1290"/>
        <v>11316.062992125988</v>
      </c>
      <c r="K350" s="103">
        <f t="shared" si="1291"/>
        <v>0</v>
      </c>
      <c r="L350" s="103">
        <f t="shared" si="1292"/>
        <v>0</v>
      </c>
      <c r="M350" s="103">
        <f t="shared" si="1293"/>
        <v>0</v>
      </c>
      <c r="N350" s="103">
        <f t="shared" si="1294"/>
        <v>0</v>
      </c>
      <c r="O350" s="103">
        <f t="shared" si="1295"/>
        <v>0</v>
      </c>
      <c r="P350" s="103">
        <f t="shared" si="1296"/>
        <v>0</v>
      </c>
      <c r="Q350" s="103"/>
      <c r="R350" s="88">
        <f t="shared" si="1297"/>
        <v>0</v>
      </c>
      <c r="S350" s="89">
        <f t="shared" si="1298"/>
        <v>0</v>
      </c>
      <c r="T350" s="104">
        <f t="shared" si="1299"/>
        <v>25759.440000000002</v>
      </c>
      <c r="U350" s="103">
        <f t="shared" si="1300"/>
        <v>0</v>
      </c>
      <c r="V350" s="103">
        <f t="shared" si="1301"/>
        <v>2833</v>
      </c>
      <c r="W350" s="103">
        <f t="shared" si="1302"/>
        <v>0</v>
      </c>
      <c r="X350" s="103">
        <f t="shared" si="1303"/>
        <v>0</v>
      </c>
      <c r="Y350" s="103">
        <f t="shared" si="1304"/>
        <v>0</v>
      </c>
      <c r="Z350" s="105">
        <f t="shared" si="1305"/>
        <v>28592.440000000002</v>
      </c>
      <c r="AA350" s="90">
        <f t="shared" si="1306"/>
        <v>7.8250287871624649E-2</v>
      </c>
      <c r="AB350" s="85">
        <f t="shared" si="1307"/>
        <v>2251.3732283464569</v>
      </c>
      <c r="AC350" s="104">
        <f t="shared" si="1308"/>
        <v>0</v>
      </c>
      <c r="AD350" s="104">
        <f t="shared" si="1309"/>
        <v>0</v>
      </c>
      <c r="AE350" s="104">
        <f t="shared" si="1310"/>
        <v>0</v>
      </c>
      <c r="AF350" s="104">
        <f t="shared" si="1311"/>
        <v>0</v>
      </c>
      <c r="AG350" s="86">
        <f t="shared" si="1312"/>
        <v>0</v>
      </c>
      <c r="AH350" s="90">
        <f t="shared" si="1313"/>
        <v>0</v>
      </c>
      <c r="AI350" s="86">
        <f t="shared" si="1314"/>
        <v>0</v>
      </c>
      <c r="AJ350" s="104">
        <f t="shared" si="1315"/>
        <v>0</v>
      </c>
      <c r="AK350" s="104">
        <f t="shared" si="1316"/>
        <v>0</v>
      </c>
      <c r="AL350" s="86">
        <f t="shared" si="1317"/>
        <v>0</v>
      </c>
      <c r="AM350" s="90">
        <f t="shared" si="1318"/>
        <v>0</v>
      </c>
      <c r="AN350" s="91">
        <f t="shared" si="1319"/>
        <v>0</v>
      </c>
      <c r="AO350" s="104">
        <f t="shared" si="1320"/>
        <v>0</v>
      </c>
      <c r="AP350" s="104">
        <f t="shared" si="1321"/>
        <v>28167.199999999997</v>
      </c>
      <c r="AQ350" s="104">
        <f t="shared" si="1322"/>
        <v>0</v>
      </c>
      <c r="AR350" s="104">
        <f t="shared" si="1323"/>
        <v>0</v>
      </c>
      <c r="AS350" s="104">
        <f t="shared" si="1324"/>
        <v>0</v>
      </c>
      <c r="AT350" s="104">
        <f t="shared" si="1325"/>
        <v>0</v>
      </c>
      <c r="AU350" s="104">
        <f t="shared" si="1326"/>
        <v>0</v>
      </c>
      <c r="AV350" s="104">
        <f t="shared" si="1327"/>
        <v>0</v>
      </c>
      <c r="AW350" s="104">
        <f t="shared" si="1328"/>
        <v>0</v>
      </c>
      <c r="AX350" s="104">
        <f t="shared" si="1329"/>
        <v>0</v>
      </c>
      <c r="AY350" s="104">
        <f t="shared" si="1330"/>
        <v>0</v>
      </c>
      <c r="AZ350" s="104">
        <f t="shared" si="1331"/>
        <v>0</v>
      </c>
      <c r="BA350" s="104">
        <f t="shared" si="1332"/>
        <v>0</v>
      </c>
      <c r="BB350" s="104">
        <f t="shared" si="1333"/>
        <v>0</v>
      </c>
      <c r="BC350" s="104">
        <f t="shared" si="1334"/>
        <v>0</v>
      </c>
      <c r="BD350" s="104">
        <f t="shared" si="1335"/>
        <v>0</v>
      </c>
      <c r="BE350" s="86">
        <f t="shared" si="1336"/>
        <v>28167.199999999997</v>
      </c>
      <c r="BF350" s="90">
        <f t="shared" si="1337"/>
        <v>7.7086513376879537E-2</v>
      </c>
      <c r="BG350" s="85">
        <f t="shared" si="1338"/>
        <v>2217.8897637795276</v>
      </c>
      <c r="BH350" s="104">
        <f t="shared" si="1339"/>
        <v>0</v>
      </c>
      <c r="BI350" s="104">
        <f t="shared" si="1340"/>
        <v>0</v>
      </c>
      <c r="BJ350" s="104">
        <f t="shared" si="1341"/>
        <v>662.5</v>
      </c>
      <c r="BK350" s="104">
        <f t="shared" si="1342"/>
        <v>0</v>
      </c>
      <c r="BL350" s="104">
        <f t="shared" si="1343"/>
        <v>0</v>
      </c>
      <c r="BM350" s="104">
        <f t="shared" si="1344"/>
        <v>0</v>
      </c>
      <c r="BN350" s="104">
        <f t="shared" si="1345"/>
        <v>0</v>
      </c>
      <c r="BO350" s="87">
        <f t="shared" si="1346"/>
        <v>662.5</v>
      </c>
      <c r="BP350" s="90">
        <f t="shared" si="1347"/>
        <v>1.8130951998133538E-3</v>
      </c>
      <c r="BQ350" s="85">
        <f t="shared" si="1348"/>
        <v>52.165354330708666</v>
      </c>
      <c r="BR350" s="104">
        <f t="shared" si="1349"/>
        <v>0</v>
      </c>
      <c r="BS350" s="104">
        <f t="shared" si="1350"/>
        <v>0</v>
      </c>
      <c r="BT350" s="104">
        <f t="shared" si="1351"/>
        <v>0</v>
      </c>
      <c r="BU350" s="104">
        <f t="shared" si="1352"/>
        <v>0</v>
      </c>
      <c r="BV350" s="87">
        <f t="shared" si="1353"/>
        <v>0</v>
      </c>
      <c r="BW350" s="90">
        <f t="shared" si="1354"/>
        <v>0</v>
      </c>
      <c r="BX350" s="85">
        <f t="shared" si="1355"/>
        <v>0</v>
      </c>
      <c r="BY350" s="104">
        <v>108436.70000000001</v>
      </c>
      <c r="BZ350" s="90">
        <v>0.29676386453373693</v>
      </c>
      <c r="CA350" s="85">
        <v>8538.3228346456708</v>
      </c>
      <c r="CB350" s="104">
        <v>14600.24</v>
      </c>
      <c r="CC350" s="90">
        <f t="shared" si="1356"/>
        <v>3.9957169902072334E-2</v>
      </c>
      <c r="CD350" s="85">
        <f t="shared" si="1357"/>
        <v>1149.6251968503936</v>
      </c>
      <c r="CE350" s="106">
        <f t="shared" si="1358"/>
        <v>41224.170000000006</v>
      </c>
      <c r="CF350" s="107">
        <f t="shared" si="1359"/>
        <v>0.11282014300873913</v>
      </c>
      <c r="CG350" s="108">
        <f t="shared" si="1360"/>
        <v>3245.9976377952762</v>
      </c>
    </row>
    <row r="351" spans="1:85" x14ac:dyDescent="0.2">
      <c r="A351" s="56" t="s">
        <v>658</v>
      </c>
      <c r="B351" s="101" t="s">
        <v>659</v>
      </c>
      <c r="C351" s="102">
        <f t="shared" si="1284"/>
        <v>8.85</v>
      </c>
      <c r="D351" s="102">
        <f t="shared" si="1285"/>
        <v>361492.96</v>
      </c>
      <c r="E351" s="103">
        <f t="shared" si="1286"/>
        <v>165396.07</v>
      </c>
      <c r="F351" s="103">
        <f t="shared" si="1287"/>
        <v>0</v>
      </c>
      <c r="G351" s="103">
        <f t="shared" si="1288"/>
        <v>0</v>
      </c>
      <c r="H351" s="103">
        <f t="shared" si="1361"/>
        <v>165396.07</v>
      </c>
      <c r="I351" s="90">
        <f t="shared" si="1289"/>
        <v>0.45753607483808262</v>
      </c>
      <c r="J351" s="85">
        <f t="shared" si="1290"/>
        <v>18688.821468926555</v>
      </c>
      <c r="K351" s="103">
        <f t="shared" si="1291"/>
        <v>0</v>
      </c>
      <c r="L351" s="103">
        <f t="shared" si="1292"/>
        <v>0</v>
      </c>
      <c r="M351" s="103">
        <f t="shared" si="1293"/>
        <v>0</v>
      </c>
      <c r="N351" s="103">
        <f t="shared" si="1294"/>
        <v>0</v>
      </c>
      <c r="O351" s="103">
        <f t="shared" si="1295"/>
        <v>0</v>
      </c>
      <c r="P351" s="103">
        <f t="shared" si="1296"/>
        <v>0</v>
      </c>
      <c r="Q351" s="103"/>
      <c r="R351" s="88">
        <f t="shared" si="1297"/>
        <v>0</v>
      </c>
      <c r="S351" s="89">
        <f t="shared" si="1298"/>
        <v>0</v>
      </c>
      <c r="T351" s="104">
        <f t="shared" si="1299"/>
        <v>7368.13</v>
      </c>
      <c r="U351" s="103">
        <f t="shared" si="1300"/>
        <v>0</v>
      </c>
      <c r="V351" s="103">
        <f t="shared" si="1301"/>
        <v>0</v>
      </c>
      <c r="W351" s="103">
        <f t="shared" si="1302"/>
        <v>0</v>
      </c>
      <c r="X351" s="103">
        <f t="shared" si="1303"/>
        <v>0</v>
      </c>
      <c r="Y351" s="103">
        <f t="shared" si="1304"/>
        <v>0</v>
      </c>
      <c r="Z351" s="105">
        <f t="shared" si="1305"/>
        <v>7368.13</v>
      </c>
      <c r="AA351" s="90">
        <f t="shared" si="1306"/>
        <v>2.03824992885062E-2</v>
      </c>
      <c r="AB351" s="85">
        <f t="shared" si="1307"/>
        <v>832.55706214689269</v>
      </c>
      <c r="AC351" s="104">
        <f t="shared" si="1308"/>
        <v>0</v>
      </c>
      <c r="AD351" s="104">
        <f t="shared" si="1309"/>
        <v>0</v>
      </c>
      <c r="AE351" s="104">
        <f t="shared" si="1310"/>
        <v>0</v>
      </c>
      <c r="AF351" s="104">
        <f t="shared" si="1311"/>
        <v>0</v>
      </c>
      <c r="AG351" s="86">
        <f t="shared" si="1312"/>
        <v>0</v>
      </c>
      <c r="AH351" s="90">
        <f t="shared" si="1313"/>
        <v>0</v>
      </c>
      <c r="AI351" s="86">
        <f t="shared" si="1314"/>
        <v>0</v>
      </c>
      <c r="AJ351" s="104">
        <f t="shared" si="1315"/>
        <v>0</v>
      </c>
      <c r="AK351" s="104">
        <f t="shared" si="1316"/>
        <v>0</v>
      </c>
      <c r="AL351" s="86">
        <f t="shared" si="1317"/>
        <v>0</v>
      </c>
      <c r="AM351" s="90">
        <f t="shared" si="1318"/>
        <v>0</v>
      </c>
      <c r="AN351" s="91">
        <f t="shared" si="1319"/>
        <v>0</v>
      </c>
      <c r="AO351" s="104">
        <f t="shared" si="1320"/>
        <v>0</v>
      </c>
      <c r="AP351" s="104">
        <f t="shared" si="1321"/>
        <v>0</v>
      </c>
      <c r="AQ351" s="104">
        <f t="shared" si="1322"/>
        <v>0</v>
      </c>
      <c r="AR351" s="104">
        <f t="shared" si="1323"/>
        <v>0</v>
      </c>
      <c r="AS351" s="104">
        <f t="shared" si="1324"/>
        <v>0</v>
      </c>
      <c r="AT351" s="104">
        <f t="shared" si="1325"/>
        <v>0</v>
      </c>
      <c r="AU351" s="104">
        <f t="shared" si="1326"/>
        <v>0</v>
      </c>
      <c r="AV351" s="104">
        <f t="shared" si="1327"/>
        <v>0</v>
      </c>
      <c r="AW351" s="104">
        <f t="shared" si="1328"/>
        <v>0</v>
      </c>
      <c r="AX351" s="104">
        <f t="shared" si="1329"/>
        <v>0</v>
      </c>
      <c r="AY351" s="104">
        <f t="shared" si="1330"/>
        <v>0</v>
      </c>
      <c r="AZ351" s="104">
        <f t="shared" si="1331"/>
        <v>0</v>
      </c>
      <c r="BA351" s="104">
        <f t="shared" si="1332"/>
        <v>0</v>
      </c>
      <c r="BB351" s="104">
        <f t="shared" si="1333"/>
        <v>0</v>
      </c>
      <c r="BC351" s="104">
        <f t="shared" si="1334"/>
        <v>0</v>
      </c>
      <c r="BD351" s="104">
        <f t="shared" si="1335"/>
        <v>0</v>
      </c>
      <c r="BE351" s="86">
        <f t="shared" si="1336"/>
        <v>0</v>
      </c>
      <c r="BF351" s="90">
        <f t="shared" si="1337"/>
        <v>0</v>
      </c>
      <c r="BG351" s="85">
        <f t="shared" si="1338"/>
        <v>0</v>
      </c>
      <c r="BH351" s="104">
        <f t="shared" si="1339"/>
        <v>0</v>
      </c>
      <c r="BI351" s="104">
        <f t="shared" si="1340"/>
        <v>0</v>
      </c>
      <c r="BJ351" s="104">
        <f t="shared" si="1341"/>
        <v>0</v>
      </c>
      <c r="BK351" s="104">
        <f t="shared" si="1342"/>
        <v>0</v>
      </c>
      <c r="BL351" s="104">
        <f t="shared" si="1343"/>
        <v>0</v>
      </c>
      <c r="BM351" s="104">
        <f t="shared" si="1344"/>
        <v>0</v>
      </c>
      <c r="BN351" s="104">
        <f t="shared" si="1345"/>
        <v>19049.559999999998</v>
      </c>
      <c r="BO351" s="87">
        <f t="shared" si="1346"/>
        <v>19049.559999999998</v>
      </c>
      <c r="BP351" s="90">
        <f t="shared" si="1347"/>
        <v>5.2696904526162824E-2</v>
      </c>
      <c r="BQ351" s="85">
        <f t="shared" si="1348"/>
        <v>2152.4926553672312</v>
      </c>
      <c r="BR351" s="104">
        <f t="shared" si="1349"/>
        <v>0</v>
      </c>
      <c r="BS351" s="104">
        <f t="shared" si="1350"/>
        <v>0</v>
      </c>
      <c r="BT351" s="104">
        <f t="shared" si="1351"/>
        <v>0</v>
      </c>
      <c r="BU351" s="104">
        <f t="shared" si="1352"/>
        <v>0</v>
      </c>
      <c r="BV351" s="87">
        <f t="shared" si="1353"/>
        <v>0</v>
      </c>
      <c r="BW351" s="90">
        <f t="shared" si="1354"/>
        <v>0</v>
      </c>
      <c r="BX351" s="85">
        <f t="shared" si="1355"/>
        <v>0</v>
      </c>
      <c r="BY351" s="104">
        <v>74837.569999999978</v>
      </c>
      <c r="BZ351" s="90">
        <v>0.20702358906242593</v>
      </c>
      <c r="CA351" s="85">
        <v>8456.2225988700538</v>
      </c>
      <c r="CB351" s="104">
        <v>0</v>
      </c>
      <c r="CC351" s="90">
        <f t="shared" si="1356"/>
        <v>0</v>
      </c>
      <c r="CD351" s="85">
        <f t="shared" si="1357"/>
        <v>0</v>
      </c>
      <c r="CE351" s="106">
        <f t="shared" si="1358"/>
        <v>94841.63</v>
      </c>
      <c r="CF351" s="107">
        <f t="shared" si="1359"/>
        <v>0.26236093228482238</v>
      </c>
      <c r="CG351" s="108">
        <f t="shared" si="1360"/>
        <v>10716.568361581922</v>
      </c>
    </row>
    <row r="352" spans="1:85" x14ac:dyDescent="0.2">
      <c r="A352" s="56" t="s">
        <v>660</v>
      </c>
      <c r="B352" s="101" t="s">
        <v>661</v>
      </c>
      <c r="C352" s="102">
        <f t="shared" si="1284"/>
        <v>7.4</v>
      </c>
      <c r="D352" s="102">
        <f t="shared" si="1285"/>
        <v>208855.9</v>
      </c>
      <c r="E352" s="103">
        <f t="shared" si="1286"/>
        <v>147093.21999999997</v>
      </c>
      <c r="F352" s="103">
        <f t="shared" si="1287"/>
        <v>0</v>
      </c>
      <c r="G352" s="103">
        <f t="shared" si="1288"/>
        <v>0</v>
      </c>
      <c r="H352" s="103">
        <f t="shared" si="1361"/>
        <v>147093.21999999997</v>
      </c>
      <c r="I352" s="90">
        <f t="shared" si="1289"/>
        <v>0.70428089414759165</v>
      </c>
      <c r="J352" s="85">
        <f t="shared" si="1290"/>
        <v>19877.462162162159</v>
      </c>
      <c r="K352" s="103">
        <f t="shared" si="1291"/>
        <v>0</v>
      </c>
      <c r="L352" s="103">
        <f t="shared" si="1292"/>
        <v>0</v>
      </c>
      <c r="M352" s="103">
        <f t="shared" si="1293"/>
        <v>0</v>
      </c>
      <c r="N352" s="103">
        <f t="shared" si="1294"/>
        <v>0</v>
      </c>
      <c r="O352" s="103">
        <f t="shared" si="1295"/>
        <v>0</v>
      </c>
      <c r="P352" s="103">
        <f t="shared" si="1296"/>
        <v>0</v>
      </c>
      <c r="Q352" s="103"/>
      <c r="R352" s="90">
        <f t="shared" si="1297"/>
        <v>0</v>
      </c>
      <c r="S352" s="85">
        <f t="shared" si="1298"/>
        <v>0</v>
      </c>
      <c r="T352" s="104">
        <f t="shared" si="1299"/>
        <v>0</v>
      </c>
      <c r="U352" s="103">
        <f t="shared" si="1300"/>
        <v>0</v>
      </c>
      <c r="V352" s="103">
        <f t="shared" si="1301"/>
        <v>0</v>
      </c>
      <c r="W352" s="103">
        <f t="shared" si="1302"/>
        <v>0</v>
      </c>
      <c r="X352" s="103">
        <f t="shared" si="1303"/>
        <v>0</v>
      </c>
      <c r="Y352" s="103">
        <f t="shared" si="1304"/>
        <v>0</v>
      </c>
      <c r="Z352" s="105">
        <f t="shared" si="1305"/>
        <v>0</v>
      </c>
      <c r="AA352" s="90">
        <f t="shared" si="1306"/>
        <v>0</v>
      </c>
      <c r="AB352" s="85">
        <f t="shared" si="1307"/>
        <v>0</v>
      </c>
      <c r="AC352" s="104">
        <f t="shared" si="1308"/>
        <v>0</v>
      </c>
      <c r="AD352" s="104">
        <f t="shared" si="1309"/>
        <v>0</v>
      </c>
      <c r="AE352" s="104">
        <f t="shared" si="1310"/>
        <v>0</v>
      </c>
      <c r="AF352" s="104">
        <f t="shared" si="1311"/>
        <v>0</v>
      </c>
      <c r="AG352" s="86">
        <f t="shared" si="1312"/>
        <v>0</v>
      </c>
      <c r="AH352" s="90">
        <f t="shared" si="1313"/>
        <v>0</v>
      </c>
      <c r="AI352" s="86">
        <f t="shared" si="1314"/>
        <v>0</v>
      </c>
      <c r="AJ352" s="104">
        <f t="shared" si="1315"/>
        <v>0</v>
      </c>
      <c r="AK352" s="104">
        <f t="shared" si="1316"/>
        <v>0</v>
      </c>
      <c r="AL352" s="86">
        <f t="shared" si="1317"/>
        <v>0</v>
      </c>
      <c r="AM352" s="90">
        <f t="shared" si="1318"/>
        <v>0</v>
      </c>
      <c r="AN352" s="91">
        <f t="shared" si="1319"/>
        <v>0</v>
      </c>
      <c r="AO352" s="104">
        <f t="shared" si="1320"/>
        <v>0</v>
      </c>
      <c r="AP352" s="104">
        <f t="shared" si="1321"/>
        <v>0</v>
      </c>
      <c r="AQ352" s="104">
        <f t="shared" si="1322"/>
        <v>0</v>
      </c>
      <c r="AR352" s="104">
        <f t="shared" si="1323"/>
        <v>0</v>
      </c>
      <c r="AS352" s="104">
        <f t="shared" si="1324"/>
        <v>0</v>
      </c>
      <c r="AT352" s="104">
        <f t="shared" si="1325"/>
        <v>0</v>
      </c>
      <c r="AU352" s="104">
        <f t="shared" si="1326"/>
        <v>0</v>
      </c>
      <c r="AV352" s="104">
        <f t="shared" si="1327"/>
        <v>0</v>
      </c>
      <c r="AW352" s="104">
        <f t="shared" si="1328"/>
        <v>0</v>
      </c>
      <c r="AX352" s="104">
        <f t="shared" si="1329"/>
        <v>0</v>
      </c>
      <c r="AY352" s="104">
        <f t="shared" si="1330"/>
        <v>0</v>
      </c>
      <c r="AZ352" s="104">
        <f t="shared" si="1331"/>
        <v>0</v>
      </c>
      <c r="BA352" s="104">
        <f t="shared" si="1332"/>
        <v>0</v>
      </c>
      <c r="BB352" s="104">
        <f t="shared" si="1333"/>
        <v>0</v>
      </c>
      <c r="BC352" s="104">
        <f t="shared" si="1334"/>
        <v>0</v>
      </c>
      <c r="BD352" s="104">
        <f t="shared" si="1335"/>
        <v>0</v>
      </c>
      <c r="BE352" s="86">
        <f t="shared" si="1336"/>
        <v>0</v>
      </c>
      <c r="BF352" s="90">
        <f t="shared" si="1337"/>
        <v>0</v>
      </c>
      <c r="BG352" s="85">
        <f t="shared" si="1338"/>
        <v>0</v>
      </c>
      <c r="BH352" s="104">
        <f t="shared" si="1339"/>
        <v>0</v>
      </c>
      <c r="BI352" s="104">
        <f t="shared" si="1340"/>
        <v>0</v>
      </c>
      <c r="BJ352" s="104">
        <f t="shared" si="1341"/>
        <v>0</v>
      </c>
      <c r="BK352" s="104">
        <f t="shared" si="1342"/>
        <v>0</v>
      </c>
      <c r="BL352" s="104">
        <f t="shared" si="1343"/>
        <v>0</v>
      </c>
      <c r="BM352" s="104">
        <f t="shared" si="1344"/>
        <v>0</v>
      </c>
      <c r="BN352" s="104">
        <f t="shared" si="1345"/>
        <v>0</v>
      </c>
      <c r="BO352" s="87">
        <f t="shared" si="1346"/>
        <v>0</v>
      </c>
      <c r="BP352" s="90">
        <f t="shared" si="1347"/>
        <v>0</v>
      </c>
      <c r="BQ352" s="85">
        <f t="shared" si="1348"/>
        <v>0</v>
      </c>
      <c r="BR352" s="104">
        <f t="shared" si="1349"/>
        <v>0</v>
      </c>
      <c r="BS352" s="104">
        <f t="shared" si="1350"/>
        <v>0</v>
      </c>
      <c r="BT352" s="104">
        <f t="shared" si="1351"/>
        <v>0</v>
      </c>
      <c r="BU352" s="104">
        <f t="shared" si="1352"/>
        <v>0</v>
      </c>
      <c r="BV352" s="87">
        <f t="shared" si="1353"/>
        <v>0</v>
      </c>
      <c r="BW352" s="90">
        <f t="shared" si="1354"/>
        <v>0</v>
      </c>
      <c r="BX352" s="85">
        <f t="shared" si="1355"/>
        <v>0</v>
      </c>
      <c r="BY352" s="104">
        <v>55402.720000000001</v>
      </c>
      <c r="BZ352" s="90">
        <v>0.2652676797734706</v>
      </c>
      <c r="CA352" s="85">
        <v>7486.8540540540534</v>
      </c>
      <c r="CB352" s="104">
        <v>0</v>
      </c>
      <c r="CC352" s="90">
        <f t="shared" si="1356"/>
        <v>0</v>
      </c>
      <c r="CD352" s="85">
        <f t="shared" si="1357"/>
        <v>0</v>
      </c>
      <c r="CE352" s="106">
        <f t="shared" si="1358"/>
        <v>6359.96</v>
      </c>
      <c r="CF352" s="107">
        <f t="shared" si="1359"/>
        <v>3.0451426078937679E-2</v>
      </c>
      <c r="CG352" s="108">
        <f t="shared" si="1360"/>
        <v>859.45405405405404</v>
      </c>
    </row>
    <row r="353" spans="1:85" s="66" customFormat="1" x14ac:dyDescent="0.2">
      <c r="A353" s="109">
        <f>COUNTA(A306:A352)</f>
        <v>45</v>
      </c>
      <c r="B353" s="110" t="s">
        <v>662</v>
      </c>
      <c r="C353" s="111">
        <f t="shared" ref="C353:H353" si="1362">SUM(C306:C352)</f>
        <v>2414.9299999999998</v>
      </c>
      <c r="D353" s="111">
        <f t="shared" si="1362"/>
        <v>55941846.700000018</v>
      </c>
      <c r="E353" s="111">
        <f t="shared" si="1362"/>
        <v>28424703.900000002</v>
      </c>
      <c r="F353" s="111">
        <f t="shared" si="1362"/>
        <v>178672.48</v>
      </c>
      <c r="G353" s="111">
        <f t="shared" si="1362"/>
        <v>0</v>
      </c>
      <c r="H353" s="111">
        <f t="shared" si="1362"/>
        <v>28603376.380000003</v>
      </c>
      <c r="I353" s="120">
        <f>F353/D353</f>
        <v>3.1938967077395383E-3</v>
      </c>
      <c r="J353" s="121">
        <f>F353/C353</f>
        <v>73.986608307487188</v>
      </c>
      <c r="K353" s="112">
        <f t="shared" ref="K353:Q353" si="1363">SUM(K306:K352)</f>
        <v>0</v>
      </c>
      <c r="L353" s="112">
        <f t="shared" si="1363"/>
        <v>0</v>
      </c>
      <c r="M353" s="112">
        <f t="shared" si="1363"/>
        <v>0</v>
      </c>
      <c r="N353" s="112">
        <f t="shared" si="1363"/>
        <v>0</v>
      </c>
      <c r="O353" s="112">
        <f t="shared" si="1363"/>
        <v>0</v>
      </c>
      <c r="P353" s="112">
        <f t="shared" si="1363"/>
        <v>0</v>
      </c>
      <c r="Q353" s="112">
        <f t="shared" si="1363"/>
        <v>0</v>
      </c>
      <c r="R353" s="69">
        <f t="shared" si="1297"/>
        <v>0</v>
      </c>
      <c r="S353" s="70">
        <f t="shared" si="1298"/>
        <v>0</v>
      </c>
      <c r="T353" s="118">
        <f t="shared" ref="T353:Z353" si="1364">SUM(T306:T352)</f>
        <v>2762633.5699999989</v>
      </c>
      <c r="U353" s="118">
        <f t="shared" si="1364"/>
        <v>61773.040000000008</v>
      </c>
      <c r="V353" s="118">
        <f t="shared" si="1364"/>
        <v>550922.66</v>
      </c>
      <c r="W353" s="118">
        <f t="shared" si="1364"/>
        <v>0</v>
      </c>
      <c r="X353" s="118">
        <f t="shared" si="1364"/>
        <v>0</v>
      </c>
      <c r="Y353" s="118">
        <f t="shared" si="1364"/>
        <v>14360.44</v>
      </c>
      <c r="Z353" s="118">
        <f t="shared" si="1364"/>
        <v>3389689.7099999986</v>
      </c>
      <c r="AA353" s="120">
        <f t="shared" si="1306"/>
        <v>6.0593096402017731E-2</v>
      </c>
      <c r="AB353" s="121">
        <f t="shared" si="1307"/>
        <v>1403.638908788246</v>
      </c>
      <c r="AC353" s="118">
        <f>SUM(AC306:AC352)</f>
        <v>794862.37000000011</v>
      </c>
      <c r="AD353" s="118">
        <f>SUM(AD306:AD352)</f>
        <v>0</v>
      </c>
      <c r="AE353" s="118">
        <f>SUM(AE306:AE352)</f>
        <v>4968</v>
      </c>
      <c r="AF353" s="118">
        <f>SUM(AF306:AF352)</f>
        <v>0</v>
      </c>
      <c r="AG353" s="118">
        <f>SUM(AG306:AG352)</f>
        <v>799830.37000000011</v>
      </c>
      <c r="AH353" s="69">
        <f t="shared" si="1313"/>
        <v>1.4297532476703166E-2</v>
      </c>
      <c r="AI353" s="96">
        <f t="shared" si="1314"/>
        <v>331.20229985962334</v>
      </c>
      <c r="AJ353" s="111">
        <f>SUM(AJ306:AJ352)</f>
        <v>0</v>
      </c>
      <c r="AK353" s="111">
        <f>SUM(AK306:AK352)</f>
        <v>0</v>
      </c>
      <c r="AL353" s="112">
        <f>SUM(AL306:AL352)</f>
        <v>0</v>
      </c>
      <c r="AM353" s="69">
        <f t="shared" si="1318"/>
        <v>0</v>
      </c>
      <c r="AN353" s="77">
        <f t="shared" si="1319"/>
        <v>0</v>
      </c>
      <c r="AO353" s="111">
        <f t="shared" ref="AO353:BE353" si="1365">SUM(AO306:AO352)</f>
        <v>1127867.95</v>
      </c>
      <c r="AP353" s="111">
        <f t="shared" si="1365"/>
        <v>766139.74</v>
      </c>
      <c r="AQ353" s="111">
        <f t="shared" si="1365"/>
        <v>82065.899999999994</v>
      </c>
      <c r="AR353" s="111">
        <f t="shared" si="1365"/>
        <v>0</v>
      </c>
      <c r="AS353" s="111">
        <f t="shared" si="1365"/>
        <v>620549.89999999991</v>
      </c>
      <c r="AT353" s="111">
        <f t="shared" si="1365"/>
        <v>0</v>
      </c>
      <c r="AU353" s="111">
        <f t="shared" si="1365"/>
        <v>0</v>
      </c>
      <c r="AV353" s="111">
        <f t="shared" si="1365"/>
        <v>199716.52000000002</v>
      </c>
      <c r="AW353" s="111">
        <f t="shared" si="1365"/>
        <v>0</v>
      </c>
      <c r="AX353" s="111">
        <f t="shared" si="1365"/>
        <v>0</v>
      </c>
      <c r="AY353" s="111">
        <f t="shared" si="1365"/>
        <v>0</v>
      </c>
      <c r="AZ353" s="111">
        <f t="shared" si="1365"/>
        <v>0</v>
      </c>
      <c r="BA353" s="111">
        <f t="shared" si="1365"/>
        <v>23423.64</v>
      </c>
      <c r="BB353" s="111">
        <f t="shared" si="1365"/>
        <v>3318.95</v>
      </c>
      <c r="BC353" s="111">
        <f t="shared" si="1365"/>
        <v>15297.440000000002</v>
      </c>
      <c r="BD353" s="111">
        <f t="shared" si="1365"/>
        <v>16251.100000000002</v>
      </c>
      <c r="BE353" s="111">
        <f t="shared" si="1365"/>
        <v>2854631.1399999992</v>
      </c>
      <c r="BF353" s="120">
        <f t="shared" si="1337"/>
        <v>5.1028546756930679E-2</v>
      </c>
      <c r="BG353" s="121">
        <f t="shared" si="1338"/>
        <v>1182.0761429937925</v>
      </c>
      <c r="BH353" s="118">
        <f t="shared" ref="BH353:BO353" si="1366">SUM(BH306:BH352)</f>
        <v>32913.300000000003</v>
      </c>
      <c r="BI353" s="118">
        <f t="shared" si="1366"/>
        <v>385.36</v>
      </c>
      <c r="BJ353" s="118">
        <f t="shared" si="1366"/>
        <v>9854.7499999999982</v>
      </c>
      <c r="BK353" s="118">
        <f t="shared" si="1366"/>
        <v>0</v>
      </c>
      <c r="BL353" s="118">
        <f t="shared" si="1366"/>
        <v>0</v>
      </c>
      <c r="BM353" s="118">
        <f t="shared" si="1366"/>
        <v>0</v>
      </c>
      <c r="BN353" s="118">
        <f t="shared" si="1366"/>
        <v>364057.44000000006</v>
      </c>
      <c r="BO353" s="118">
        <f t="shared" si="1366"/>
        <v>407210.85000000003</v>
      </c>
      <c r="BP353" s="120">
        <f t="shared" si="1347"/>
        <v>7.2791814003523034E-3</v>
      </c>
      <c r="BQ353" s="121">
        <f t="shared" si="1348"/>
        <v>168.62221679303337</v>
      </c>
      <c r="BR353" s="118">
        <f>SUM(BR306:BR352)</f>
        <v>0</v>
      </c>
      <c r="BS353" s="118">
        <f>SUM(BS306:BS352)</f>
        <v>0</v>
      </c>
      <c r="BT353" s="118">
        <f>SUM(BT306:BT352)</f>
        <v>54540.289999999994</v>
      </c>
      <c r="BU353" s="118">
        <f>SUM(BU306:BU352)</f>
        <v>68294.529999999984</v>
      </c>
      <c r="BV353" s="118">
        <f>SUM(BV306:BV352)</f>
        <v>122834.81999999998</v>
      </c>
      <c r="BW353" s="120">
        <f t="shared" si="1354"/>
        <v>2.1957591185490831E-3</v>
      </c>
      <c r="BX353" s="121">
        <f t="shared" si="1355"/>
        <v>50.864753843796706</v>
      </c>
      <c r="BY353" s="118">
        <f>SUM(BY306:BY352)</f>
        <v>13571495.350000001</v>
      </c>
      <c r="BZ353" s="120">
        <f t="shared" ref="BZ353" si="1367">BY353/D353</f>
        <v>0.24260005971522561</v>
      </c>
      <c r="CA353" s="121">
        <f t="shared" ref="CA353" si="1368">BY353/C353</f>
        <v>5619.8297052088474</v>
      </c>
      <c r="CB353" s="118">
        <f>SUM(CB306:CB352)</f>
        <v>2335513.7200000002</v>
      </c>
      <c r="CC353" s="120">
        <f t="shared" si="1356"/>
        <v>4.1748956421204443E-2</v>
      </c>
      <c r="CD353" s="121">
        <f t="shared" si="1357"/>
        <v>967.1144588041891</v>
      </c>
      <c r="CE353" s="119">
        <f>SUM(CE306:CE352)</f>
        <v>3857264.3599999989</v>
      </c>
      <c r="CF353" s="79">
        <f t="shared" si="1359"/>
        <v>6.8951323339134563E-2</v>
      </c>
      <c r="CG353" s="80">
        <f t="shared" si="1360"/>
        <v>1597.2572124243763</v>
      </c>
    </row>
    <row r="354" spans="1:85" s="61" customFormat="1" x14ac:dyDescent="0.2">
      <c r="A354" s="56"/>
      <c r="B354" s="56"/>
      <c r="C354" s="133"/>
      <c r="D354" s="134"/>
      <c r="I354" s="135"/>
      <c r="J354" s="63"/>
      <c r="K354" s="63"/>
      <c r="L354" s="63"/>
      <c r="M354" s="63"/>
      <c r="N354" s="63"/>
      <c r="O354" s="63"/>
      <c r="P354" s="63"/>
      <c r="Q354" s="136"/>
      <c r="R354" s="137"/>
      <c r="S354" s="136"/>
      <c r="AA354" s="62"/>
      <c r="AB354" s="63"/>
      <c r="AH354" s="62"/>
      <c r="AI354" s="63"/>
      <c r="AM354" s="62"/>
      <c r="AN354" s="64"/>
      <c r="BF354" s="62"/>
      <c r="BG354" s="63"/>
      <c r="BP354" s="62"/>
      <c r="BQ354" s="63"/>
      <c r="BW354" s="62"/>
      <c r="BX354" s="63"/>
      <c r="BZ354" s="62"/>
      <c r="CA354" s="63"/>
      <c r="CC354" s="62"/>
      <c r="CD354" s="63"/>
      <c r="CF354" s="135"/>
      <c r="CG354" s="63"/>
    </row>
    <row r="355" spans="1:85" s="61" customFormat="1" x14ac:dyDescent="0.2">
      <c r="A355" s="56"/>
      <c r="B355" s="56"/>
      <c r="C355" s="133"/>
      <c r="D355" s="134"/>
      <c r="I355" s="135"/>
      <c r="J355" s="63"/>
      <c r="K355" s="63"/>
      <c r="L355" s="63"/>
      <c r="M355" s="63"/>
      <c r="N355" s="63"/>
      <c r="O355" s="63"/>
      <c r="P355" s="63"/>
      <c r="Q355" s="136"/>
      <c r="R355" s="137"/>
      <c r="S355" s="136"/>
      <c r="AA355" s="62"/>
      <c r="AB355" s="63"/>
      <c r="AH355" s="62"/>
      <c r="AI355" s="63"/>
      <c r="AM355" s="62"/>
      <c r="AN355" s="64"/>
      <c r="BF355" s="62"/>
      <c r="BG355" s="63"/>
      <c r="BP355" s="62"/>
      <c r="BQ355" s="63"/>
      <c r="BW355" s="62"/>
      <c r="BX355" s="63"/>
      <c r="BZ355" s="62"/>
      <c r="CA355" s="63"/>
      <c r="CC355" s="62"/>
      <c r="CD355" s="63"/>
      <c r="CF355" s="135"/>
      <c r="CG355" s="63"/>
    </row>
    <row r="356" spans="1:85" s="61" customFormat="1" x14ac:dyDescent="0.2">
      <c r="A356" s="109"/>
      <c r="B356" s="109"/>
      <c r="C356" s="133"/>
      <c r="D356" s="134"/>
      <c r="I356" s="135"/>
      <c r="J356" s="63"/>
      <c r="K356" s="63"/>
      <c r="L356" s="63"/>
      <c r="M356" s="63"/>
      <c r="N356" s="63"/>
      <c r="O356" s="63"/>
      <c r="P356" s="63"/>
      <c r="Q356" s="136"/>
      <c r="R356" s="137"/>
      <c r="S356" s="136"/>
      <c r="AA356" s="62"/>
      <c r="AB356" s="63"/>
      <c r="AH356" s="62"/>
      <c r="AI356" s="63"/>
      <c r="AM356" s="62"/>
      <c r="AN356" s="64"/>
      <c r="BF356" s="62"/>
      <c r="BG356" s="63"/>
      <c r="BP356" s="62"/>
      <c r="BQ356" s="63"/>
      <c r="BW356" s="62"/>
      <c r="BX356" s="63"/>
      <c r="BZ356" s="62"/>
      <c r="CA356" s="63"/>
      <c r="CC356" s="62"/>
      <c r="CD356" s="63"/>
      <c r="CF356" s="135"/>
      <c r="CG356" s="63"/>
    </row>
    <row r="357" spans="1:85" s="61" customFormat="1" x14ac:dyDescent="0.2">
      <c r="A357" s="56"/>
      <c r="B357" s="56"/>
      <c r="C357" s="133"/>
      <c r="D357" s="134"/>
      <c r="I357" s="135"/>
      <c r="J357" s="63"/>
      <c r="K357" s="63"/>
      <c r="L357" s="63"/>
      <c r="M357" s="63"/>
      <c r="N357" s="63"/>
      <c r="O357" s="63"/>
      <c r="P357" s="63"/>
      <c r="Q357" s="136"/>
      <c r="R357" s="137"/>
      <c r="S357" s="136"/>
      <c r="AA357" s="62"/>
      <c r="AB357" s="63"/>
      <c r="AH357" s="62"/>
      <c r="AI357" s="63"/>
      <c r="AM357" s="62"/>
      <c r="AN357" s="64"/>
      <c r="BF357" s="62"/>
      <c r="BG357" s="63"/>
      <c r="BP357" s="62"/>
      <c r="BQ357" s="63"/>
      <c r="BW357" s="62"/>
      <c r="BX357" s="63"/>
      <c r="BZ357" s="62"/>
      <c r="CA357" s="63"/>
      <c r="CC357" s="62"/>
      <c r="CD357" s="63"/>
      <c r="CF357" s="135"/>
      <c r="CG357" s="63"/>
    </row>
    <row r="358" spans="1:85" s="61" customFormat="1" x14ac:dyDescent="0.2">
      <c r="A358" s="56"/>
      <c r="B358" s="56"/>
      <c r="C358" s="133"/>
      <c r="D358" s="134"/>
      <c r="I358" s="135"/>
      <c r="J358" s="63"/>
      <c r="K358" s="63"/>
      <c r="L358" s="63"/>
      <c r="M358" s="63"/>
      <c r="N358" s="63"/>
      <c r="O358" s="63"/>
      <c r="P358" s="63"/>
      <c r="Q358" s="136"/>
      <c r="R358" s="137"/>
      <c r="S358" s="136"/>
      <c r="AA358" s="62"/>
      <c r="AB358" s="63"/>
      <c r="AH358" s="62"/>
      <c r="AI358" s="63"/>
      <c r="AM358" s="62"/>
      <c r="AN358" s="64"/>
      <c r="BF358" s="62"/>
      <c r="BG358" s="63"/>
      <c r="BP358" s="62"/>
      <c r="BQ358" s="63"/>
      <c r="BW358" s="62"/>
      <c r="BX358" s="63"/>
      <c r="BZ358" s="62"/>
      <c r="CA358" s="63"/>
      <c r="CC358" s="62"/>
      <c r="CD358" s="63"/>
      <c r="CF358" s="135"/>
      <c r="CG358" s="63"/>
    </row>
    <row r="359" spans="1:85" s="61" customFormat="1" x14ac:dyDescent="0.2">
      <c r="A359" s="56"/>
      <c r="B359" s="56"/>
      <c r="C359" s="133"/>
      <c r="D359" s="134"/>
      <c r="I359" s="135"/>
      <c r="J359" s="63"/>
      <c r="K359" s="63"/>
      <c r="L359" s="63"/>
      <c r="M359" s="63"/>
      <c r="N359" s="63"/>
      <c r="O359" s="63"/>
      <c r="P359" s="63"/>
      <c r="Q359" s="136"/>
      <c r="R359" s="137"/>
      <c r="S359" s="136"/>
      <c r="AA359" s="62"/>
      <c r="AB359" s="63"/>
      <c r="AH359" s="62"/>
      <c r="AI359" s="63"/>
      <c r="AM359" s="62"/>
      <c r="AN359" s="64"/>
      <c r="BF359" s="62"/>
      <c r="BG359" s="63"/>
      <c r="BP359" s="62"/>
      <c r="BQ359" s="63"/>
      <c r="BW359" s="62"/>
      <c r="BX359" s="63"/>
      <c r="BZ359" s="62"/>
      <c r="CA359" s="63"/>
      <c r="CC359" s="62"/>
      <c r="CD359" s="63"/>
      <c r="CF359" s="135"/>
      <c r="CG359" s="63"/>
    </row>
    <row r="360" spans="1:85" s="61" customFormat="1" x14ac:dyDescent="0.2">
      <c r="A360" s="56"/>
      <c r="B360" s="56"/>
      <c r="C360" s="133"/>
      <c r="D360" s="134"/>
      <c r="I360" s="135"/>
      <c r="J360" s="63"/>
      <c r="K360" s="63"/>
      <c r="L360" s="63"/>
      <c r="M360" s="63"/>
      <c r="N360" s="63"/>
      <c r="O360" s="63"/>
      <c r="P360" s="63"/>
      <c r="Q360" s="136"/>
      <c r="R360" s="137"/>
      <c r="S360" s="136"/>
      <c r="AA360" s="62"/>
      <c r="AB360" s="63"/>
      <c r="AH360" s="62"/>
      <c r="AI360" s="63"/>
      <c r="AM360" s="62"/>
      <c r="AN360" s="64"/>
      <c r="BF360" s="62"/>
      <c r="BG360" s="63"/>
      <c r="BP360" s="62"/>
      <c r="BQ360" s="63"/>
      <c r="BW360" s="62"/>
      <c r="BX360" s="63"/>
      <c r="BZ360" s="62"/>
      <c r="CA360" s="63"/>
      <c r="CC360" s="62"/>
      <c r="CD360" s="63"/>
      <c r="CF360" s="135"/>
      <c r="CG360" s="63"/>
    </row>
    <row r="361" spans="1:85" s="61" customFormat="1" x14ac:dyDescent="0.2">
      <c r="A361" s="56"/>
      <c r="B361" s="56"/>
      <c r="C361" s="133"/>
      <c r="D361" s="134"/>
      <c r="I361" s="135"/>
      <c r="J361" s="63"/>
      <c r="K361" s="63"/>
      <c r="L361" s="63"/>
      <c r="M361" s="63"/>
      <c r="N361" s="63"/>
      <c r="O361" s="63"/>
      <c r="P361" s="63"/>
      <c r="Q361" s="136"/>
      <c r="R361" s="137"/>
      <c r="S361" s="136"/>
      <c r="AA361" s="62"/>
      <c r="AB361" s="63"/>
      <c r="AH361" s="62"/>
      <c r="AI361" s="63"/>
      <c r="AM361" s="62"/>
      <c r="AN361" s="64"/>
      <c r="BF361" s="62"/>
      <c r="BG361" s="63"/>
      <c r="BP361" s="62"/>
      <c r="BQ361" s="63"/>
      <c r="BW361" s="62"/>
      <c r="BX361" s="63"/>
      <c r="BZ361" s="62"/>
      <c r="CA361" s="63"/>
      <c r="CC361" s="62"/>
      <c r="CD361" s="63"/>
      <c r="CF361" s="135"/>
      <c r="CG361" s="63"/>
    </row>
    <row r="362" spans="1:85" s="61" customFormat="1" x14ac:dyDescent="0.2">
      <c r="A362" s="56"/>
      <c r="B362" s="56"/>
      <c r="C362" s="133"/>
      <c r="D362" s="134"/>
      <c r="I362" s="135"/>
      <c r="J362" s="63"/>
      <c r="K362" s="63"/>
      <c r="L362" s="63"/>
      <c r="M362" s="63"/>
      <c r="N362" s="63"/>
      <c r="O362" s="63"/>
      <c r="P362" s="63"/>
      <c r="Q362" s="136"/>
      <c r="R362" s="137"/>
      <c r="S362" s="136"/>
      <c r="AA362" s="62"/>
      <c r="AB362" s="63"/>
      <c r="AH362" s="62"/>
      <c r="AI362" s="63"/>
      <c r="AM362" s="62"/>
      <c r="AN362" s="64"/>
      <c r="BF362" s="62"/>
      <c r="BG362" s="63"/>
      <c r="BP362" s="62"/>
      <c r="BQ362" s="63"/>
      <c r="BW362" s="62"/>
      <c r="BX362" s="63"/>
      <c r="BZ362" s="62"/>
      <c r="CA362" s="63"/>
      <c r="CC362" s="62"/>
      <c r="CD362" s="63"/>
      <c r="CF362" s="135"/>
      <c r="CG362" s="63"/>
    </row>
    <row r="363" spans="1:85" s="61" customFormat="1" x14ac:dyDescent="0.2">
      <c r="A363" s="81"/>
      <c r="B363" s="138"/>
      <c r="C363" s="133"/>
      <c r="D363" s="134"/>
      <c r="I363" s="135"/>
      <c r="J363" s="63"/>
      <c r="K363" s="63"/>
      <c r="L363" s="63"/>
      <c r="M363" s="63"/>
      <c r="N363" s="63"/>
      <c r="O363" s="63"/>
      <c r="P363" s="63"/>
      <c r="Q363" s="136"/>
      <c r="R363" s="137"/>
      <c r="S363" s="136"/>
      <c r="AA363" s="62"/>
      <c r="AB363" s="63"/>
      <c r="AH363" s="62"/>
      <c r="AI363" s="63"/>
      <c r="AM363" s="62"/>
      <c r="AN363" s="64"/>
      <c r="BF363" s="62"/>
      <c r="BG363" s="63"/>
      <c r="BP363" s="62"/>
      <c r="BQ363" s="63"/>
      <c r="BW363" s="62"/>
      <c r="BX363" s="63"/>
      <c r="BZ363" s="62"/>
      <c r="CA363" s="63"/>
      <c r="CC363" s="62"/>
      <c r="CD363" s="63"/>
      <c r="CF363" s="135"/>
      <c r="CG363" s="63"/>
    </row>
    <row r="364" spans="1:85" s="61" customFormat="1" x14ac:dyDescent="0.2">
      <c r="A364" s="81"/>
      <c r="B364" s="16"/>
      <c r="C364" s="133"/>
      <c r="D364" s="134"/>
      <c r="I364" s="135"/>
      <c r="J364" s="63"/>
      <c r="K364" s="63"/>
      <c r="L364" s="63"/>
      <c r="M364" s="63"/>
      <c r="N364" s="63"/>
      <c r="O364" s="63"/>
      <c r="P364" s="63"/>
      <c r="Q364" s="136"/>
      <c r="R364" s="137"/>
      <c r="S364" s="136"/>
      <c r="AA364" s="62"/>
      <c r="AB364" s="63"/>
      <c r="AH364" s="62"/>
      <c r="AI364" s="63"/>
      <c r="AM364" s="62"/>
      <c r="AN364" s="64"/>
      <c r="BF364" s="62"/>
      <c r="BG364" s="63"/>
      <c r="BP364" s="62"/>
      <c r="BQ364" s="63"/>
      <c r="BW364" s="62"/>
      <c r="BX364" s="63"/>
      <c r="BZ364" s="62"/>
      <c r="CA364" s="63"/>
      <c r="CC364" s="62"/>
      <c r="CD364" s="63"/>
      <c r="CF364" s="135"/>
      <c r="CG364" s="63"/>
    </row>
    <row r="365" spans="1:85" s="61" customFormat="1" x14ac:dyDescent="0.2">
      <c r="A365" s="81"/>
      <c r="B365" s="16"/>
      <c r="C365" s="133"/>
      <c r="D365" s="134"/>
      <c r="I365" s="135"/>
      <c r="J365" s="63"/>
      <c r="K365" s="63"/>
      <c r="L365" s="63"/>
      <c r="M365" s="63"/>
      <c r="N365" s="63"/>
      <c r="O365" s="63"/>
      <c r="P365" s="63"/>
      <c r="Q365" s="136"/>
      <c r="R365" s="137"/>
      <c r="S365" s="136"/>
      <c r="AA365" s="62"/>
      <c r="AB365" s="63"/>
      <c r="AH365" s="62"/>
      <c r="AI365" s="63"/>
      <c r="AM365" s="62"/>
      <c r="AN365" s="64"/>
      <c r="BF365" s="62"/>
      <c r="BG365" s="63"/>
      <c r="BP365" s="62"/>
      <c r="BQ365" s="63"/>
      <c r="BW365" s="62"/>
      <c r="BX365" s="63"/>
      <c r="BZ365" s="62"/>
      <c r="CA365" s="63"/>
      <c r="CC365" s="62"/>
      <c r="CD365" s="63"/>
      <c r="CF365" s="135"/>
      <c r="CG365" s="63"/>
    </row>
    <row r="366" spans="1:85" s="61" customFormat="1" x14ac:dyDescent="0.2">
      <c r="A366" s="81"/>
      <c r="B366" s="16"/>
      <c r="C366" s="133"/>
      <c r="D366" s="134"/>
      <c r="I366" s="135"/>
      <c r="J366" s="63"/>
      <c r="K366" s="63"/>
      <c r="L366" s="63"/>
      <c r="M366" s="63"/>
      <c r="N366" s="63"/>
      <c r="O366" s="63"/>
      <c r="P366" s="63"/>
      <c r="Q366" s="136"/>
      <c r="R366" s="137"/>
      <c r="S366" s="136"/>
      <c r="AA366" s="62"/>
      <c r="AB366" s="63"/>
      <c r="AH366" s="62"/>
      <c r="AI366" s="63"/>
      <c r="AM366" s="62"/>
      <c r="AN366" s="64"/>
      <c r="BF366" s="62"/>
      <c r="BG366" s="63"/>
      <c r="BP366" s="62"/>
      <c r="BQ366" s="63"/>
      <c r="BW366" s="62"/>
      <c r="BX366" s="63"/>
      <c r="BZ366" s="62"/>
      <c r="CA366" s="63"/>
      <c r="CC366" s="62"/>
      <c r="CD366" s="63"/>
      <c r="CF366" s="135"/>
      <c r="CG366" s="63"/>
    </row>
    <row r="367" spans="1:85" s="61" customFormat="1" x14ac:dyDescent="0.2">
      <c r="A367" s="81"/>
      <c r="B367" s="16"/>
      <c r="C367" s="133"/>
      <c r="D367" s="134"/>
      <c r="I367" s="135"/>
      <c r="J367" s="63"/>
      <c r="K367" s="63"/>
      <c r="L367" s="63"/>
      <c r="M367" s="63"/>
      <c r="N367" s="63"/>
      <c r="O367" s="63"/>
      <c r="P367" s="63"/>
      <c r="Q367" s="136"/>
      <c r="R367" s="137"/>
      <c r="S367" s="136"/>
      <c r="AA367" s="62"/>
      <c r="AB367" s="63"/>
      <c r="AH367" s="62"/>
      <c r="AI367" s="63"/>
      <c r="AM367" s="62"/>
      <c r="AN367" s="64"/>
      <c r="BF367" s="62"/>
      <c r="BG367" s="63"/>
      <c r="BP367" s="62"/>
      <c r="BQ367" s="63"/>
      <c r="BW367" s="62"/>
      <c r="BX367" s="63"/>
      <c r="BZ367" s="62"/>
      <c r="CA367" s="63"/>
      <c r="CC367" s="62"/>
      <c r="CD367" s="63"/>
      <c r="CF367" s="135"/>
      <c r="CG367" s="63"/>
    </row>
    <row r="368" spans="1:85" s="61" customFormat="1" x14ac:dyDescent="0.2">
      <c r="A368" s="81"/>
      <c r="B368" s="16"/>
      <c r="C368" s="133"/>
      <c r="D368" s="134"/>
      <c r="I368" s="135"/>
      <c r="J368" s="63"/>
      <c r="K368" s="63"/>
      <c r="L368" s="63"/>
      <c r="M368" s="63"/>
      <c r="N368" s="63"/>
      <c r="O368" s="63"/>
      <c r="P368" s="63"/>
      <c r="Q368" s="136"/>
      <c r="R368" s="137"/>
      <c r="S368" s="136"/>
      <c r="AA368" s="62"/>
      <c r="AB368" s="63"/>
      <c r="AH368" s="62"/>
      <c r="AI368" s="63"/>
      <c r="AM368" s="62"/>
      <c r="AN368" s="64"/>
      <c r="BF368" s="62"/>
      <c r="BG368" s="63"/>
      <c r="BP368" s="62"/>
      <c r="BQ368" s="63"/>
      <c r="BW368" s="62"/>
      <c r="BX368" s="63"/>
      <c r="BZ368" s="62"/>
      <c r="CA368" s="63"/>
      <c r="CC368" s="62"/>
      <c r="CD368" s="63"/>
      <c r="CF368" s="135"/>
      <c r="CG368" s="63"/>
    </row>
    <row r="369" spans="1:85" s="61" customFormat="1" x14ac:dyDescent="0.2">
      <c r="A369" s="81"/>
      <c r="B369" s="16"/>
      <c r="C369" s="133"/>
      <c r="D369" s="134"/>
      <c r="I369" s="135"/>
      <c r="J369" s="63"/>
      <c r="K369" s="63"/>
      <c r="L369" s="63"/>
      <c r="M369" s="63"/>
      <c r="N369" s="63"/>
      <c r="O369" s="63"/>
      <c r="P369" s="63"/>
      <c r="Q369" s="136"/>
      <c r="R369" s="137"/>
      <c r="S369" s="136"/>
      <c r="AA369" s="62"/>
      <c r="AB369" s="63"/>
      <c r="AH369" s="62"/>
      <c r="AI369" s="63"/>
      <c r="AM369" s="62"/>
      <c r="AN369" s="64"/>
      <c r="BF369" s="62"/>
      <c r="BG369" s="63"/>
      <c r="BP369" s="62"/>
      <c r="BQ369" s="63"/>
      <c r="BW369" s="62"/>
      <c r="BX369" s="63"/>
      <c r="BZ369" s="62"/>
      <c r="CA369" s="63"/>
      <c r="CC369" s="62"/>
      <c r="CD369" s="63"/>
      <c r="CF369" s="135"/>
      <c r="CG369" s="63"/>
    </row>
    <row r="370" spans="1:85" s="61" customFormat="1" x14ac:dyDescent="0.2">
      <c r="A370" s="138"/>
      <c r="B370" s="16"/>
      <c r="C370" s="133"/>
      <c r="D370" s="134"/>
      <c r="I370" s="135"/>
      <c r="J370" s="63"/>
      <c r="K370" s="63"/>
      <c r="L370" s="63"/>
      <c r="M370" s="63"/>
      <c r="N370" s="63"/>
      <c r="O370" s="63"/>
      <c r="P370" s="63"/>
      <c r="Q370" s="136"/>
      <c r="R370" s="137"/>
      <c r="S370" s="136"/>
      <c r="AA370" s="62"/>
      <c r="AB370" s="63"/>
      <c r="AH370" s="62"/>
      <c r="AI370" s="63"/>
      <c r="AM370" s="62"/>
      <c r="AN370" s="64"/>
      <c r="BF370" s="62"/>
      <c r="BG370" s="63"/>
      <c r="BP370" s="62"/>
      <c r="BQ370" s="63"/>
      <c r="BW370" s="62"/>
      <c r="BX370" s="63"/>
      <c r="BZ370" s="62"/>
      <c r="CA370" s="63"/>
      <c r="CC370" s="62"/>
      <c r="CD370" s="63"/>
      <c r="CF370" s="135"/>
      <c r="CG370" s="63"/>
    </row>
    <row r="371" spans="1:85" s="61" customFormat="1" x14ac:dyDescent="0.2">
      <c r="A371" s="81"/>
      <c r="B371" s="16"/>
      <c r="C371" s="133"/>
      <c r="D371" s="134"/>
      <c r="I371" s="135"/>
      <c r="J371" s="63"/>
      <c r="K371" s="63"/>
      <c r="L371" s="63"/>
      <c r="M371" s="63"/>
      <c r="N371" s="63"/>
      <c r="O371" s="63"/>
      <c r="P371" s="63"/>
      <c r="Q371" s="136"/>
      <c r="R371" s="137"/>
      <c r="S371" s="136"/>
      <c r="AA371" s="62"/>
      <c r="AB371" s="63"/>
      <c r="AH371" s="62"/>
      <c r="AI371" s="63"/>
      <c r="AM371" s="62"/>
      <c r="AN371" s="64"/>
      <c r="BF371" s="62"/>
      <c r="BG371" s="63"/>
      <c r="BP371" s="62"/>
      <c r="BQ371" s="63"/>
      <c r="BW371" s="62"/>
      <c r="BX371" s="63"/>
      <c r="BZ371" s="62"/>
      <c r="CA371" s="63"/>
      <c r="CC371" s="62"/>
      <c r="CD371" s="63"/>
      <c r="CF371" s="135"/>
      <c r="CG371" s="63"/>
    </row>
    <row r="372" spans="1:85" s="61" customFormat="1" x14ac:dyDescent="0.2">
      <c r="A372" s="81"/>
      <c r="B372" s="16"/>
      <c r="C372" s="133"/>
      <c r="D372" s="134"/>
      <c r="I372" s="135"/>
      <c r="J372" s="63"/>
      <c r="K372" s="63"/>
      <c r="L372" s="63"/>
      <c r="M372" s="63"/>
      <c r="N372" s="63"/>
      <c r="O372" s="63"/>
      <c r="P372" s="63"/>
      <c r="Q372" s="136"/>
      <c r="R372" s="137"/>
      <c r="S372" s="136"/>
      <c r="AA372" s="62"/>
      <c r="AB372" s="63"/>
      <c r="AH372" s="62"/>
      <c r="AI372" s="63"/>
      <c r="AM372" s="62"/>
      <c r="AN372" s="64"/>
      <c r="BF372" s="62"/>
      <c r="BG372" s="63"/>
      <c r="BP372" s="62"/>
      <c r="BQ372" s="63"/>
      <c r="BW372" s="62"/>
      <c r="BX372" s="63"/>
      <c r="BZ372" s="62"/>
      <c r="CA372" s="63"/>
      <c r="CC372" s="62"/>
      <c r="CD372" s="63"/>
      <c r="CF372" s="135"/>
      <c r="CG372" s="63"/>
    </row>
    <row r="373" spans="1:85" s="61" customFormat="1" x14ac:dyDescent="0.2">
      <c r="A373" s="81"/>
      <c r="B373" s="16"/>
      <c r="C373" s="133"/>
      <c r="D373" s="134"/>
      <c r="I373" s="135"/>
      <c r="J373" s="63"/>
      <c r="K373" s="63"/>
      <c r="L373" s="63"/>
      <c r="M373" s="63"/>
      <c r="N373" s="63"/>
      <c r="O373" s="63"/>
      <c r="P373" s="63"/>
      <c r="Q373" s="136"/>
      <c r="R373" s="137"/>
      <c r="S373" s="136"/>
      <c r="AA373" s="62"/>
      <c r="AB373" s="63"/>
      <c r="AH373" s="62"/>
      <c r="AI373" s="63"/>
      <c r="AM373" s="62"/>
      <c r="AN373" s="64"/>
      <c r="BF373" s="62"/>
      <c r="BG373" s="63"/>
      <c r="BP373" s="62"/>
      <c r="BQ373" s="63"/>
      <c r="BW373" s="62"/>
      <c r="BX373" s="63"/>
      <c r="BZ373" s="62"/>
      <c r="CA373" s="63"/>
      <c r="CC373" s="62"/>
      <c r="CD373" s="63"/>
      <c r="CF373" s="135"/>
      <c r="CG373" s="63"/>
    </row>
    <row r="374" spans="1:85" s="61" customFormat="1" x14ac:dyDescent="0.2">
      <c r="A374" s="81"/>
      <c r="B374" s="16"/>
      <c r="C374" s="133"/>
      <c r="D374" s="134"/>
      <c r="I374" s="135"/>
      <c r="J374" s="63"/>
      <c r="K374" s="63"/>
      <c r="L374" s="63"/>
      <c r="M374" s="63"/>
      <c r="N374" s="63"/>
      <c r="O374" s="63"/>
      <c r="P374" s="63"/>
      <c r="Q374" s="136"/>
      <c r="R374" s="137"/>
      <c r="S374" s="136"/>
      <c r="AA374" s="62"/>
      <c r="AB374" s="63"/>
      <c r="AH374" s="62"/>
      <c r="AI374" s="63"/>
      <c r="AM374" s="62"/>
      <c r="AN374" s="64"/>
      <c r="BF374" s="62"/>
      <c r="BG374" s="63"/>
      <c r="BP374" s="62"/>
      <c r="BQ374" s="63"/>
      <c r="BW374" s="62"/>
      <c r="BX374" s="63"/>
      <c r="BZ374" s="62"/>
      <c r="CA374" s="63"/>
      <c r="CC374" s="62"/>
      <c r="CD374" s="63"/>
      <c r="CF374" s="135"/>
      <c r="CG374" s="63"/>
    </row>
    <row r="375" spans="1:85" s="61" customFormat="1" x14ac:dyDescent="0.2">
      <c r="A375" s="81"/>
      <c r="B375" s="16"/>
      <c r="C375" s="133"/>
      <c r="D375" s="134"/>
      <c r="I375" s="135"/>
      <c r="J375" s="63"/>
      <c r="K375" s="63"/>
      <c r="L375" s="63"/>
      <c r="M375" s="63"/>
      <c r="N375" s="63"/>
      <c r="O375" s="63"/>
      <c r="P375" s="63"/>
      <c r="Q375" s="136"/>
      <c r="R375" s="137"/>
      <c r="S375" s="136"/>
      <c r="AA375" s="62"/>
      <c r="AB375" s="63"/>
      <c r="AH375" s="62"/>
      <c r="AI375" s="63"/>
      <c r="AM375" s="62"/>
      <c r="AN375" s="64"/>
      <c r="BF375" s="62"/>
      <c r="BG375" s="63"/>
      <c r="BP375" s="62"/>
      <c r="BQ375" s="63"/>
      <c r="BW375" s="62"/>
      <c r="BX375" s="63"/>
      <c r="BZ375" s="62"/>
      <c r="CA375" s="63"/>
      <c r="CC375" s="62"/>
      <c r="CD375" s="63"/>
      <c r="CF375" s="135"/>
      <c r="CG375" s="63"/>
    </row>
    <row r="376" spans="1:85" s="61" customFormat="1" x14ac:dyDescent="0.2">
      <c r="A376" s="81"/>
      <c r="B376" s="16"/>
      <c r="C376" s="133"/>
      <c r="D376" s="134"/>
      <c r="I376" s="135"/>
      <c r="J376" s="63"/>
      <c r="K376" s="63"/>
      <c r="L376" s="63"/>
      <c r="M376" s="63"/>
      <c r="N376" s="63"/>
      <c r="O376" s="63"/>
      <c r="P376" s="63"/>
      <c r="Q376" s="136"/>
      <c r="R376" s="137"/>
      <c r="S376" s="136"/>
      <c r="AA376" s="62"/>
      <c r="AB376" s="63"/>
      <c r="AH376" s="62"/>
      <c r="AI376" s="63"/>
      <c r="AM376" s="62"/>
      <c r="AN376" s="64"/>
      <c r="BF376" s="62"/>
      <c r="BG376" s="63"/>
      <c r="BP376" s="62"/>
      <c r="BQ376" s="63"/>
      <c r="BW376" s="62"/>
      <c r="BX376" s="63"/>
      <c r="BZ376" s="62"/>
      <c r="CA376" s="63"/>
      <c r="CC376" s="62"/>
      <c r="CD376" s="63"/>
      <c r="CF376" s="135"/>
      <c r="CG376" s="63"/>
    </row>
    <row r="377" spans="1:85" x14ac:dyDescent="0.2">
      <c r="B377" s="16"/>
      <c r="C377" s="115"/>
      <c r="D377" s="116"/>
      <c r="E377" s="16"/>
      <c r="F377" s="16"/>
      <c r="G377" s="16"/>
      <c r="H377" s="16"/>
    </row>
    <row r="378" spans="1:85" x14ac:dyDescent="0.2">
      <c r="B378" s="16"/>
      <c r="C378" s="115"/>
      <c r="D378" s="116"/>
      <c r="E378" s="16"/>
      <c r="F378" s="16"/>
      <c r="G378" s="16"/>
      <c r="H378" s="16"/>
    </row>
    <row r="379" spans="1:85" x14ac:dyDescent="0.2">
      <c r="B379" s="16"/>
      <c r="C379" s="115"/>
      <c r="D379" s="116"/>
      <c r="E379" s="16"/>
      <c r="F379" s="16"/>
      <c r="G379" s="16"/>
      <c r="H379" s="16"/>
    </row>
    <row r="380" spans="1:85" x14ac:dyDescent="0.2">
      <c r="B380" s="16"/>
      <c r="C380" s="115"/>
      <c r="D380" s="116"/>
      <c r="E380" s="16"/>
      <c r="F380" s="16"/>
      <c r="G380" s="16"/>
      <c r="H380" s="16"/>
    </row>
    <row r="381" spans="1:85" x14ac:dyDescent="0.2">
      <c r="B381" s="16"/>
      <c r="C381" s="115"/>
      <c r="D381" s="116"/>
      <c r="E381" s="16"/>
      <c r="F381" s="16"/>
      <c r="G381" s="16"/>
      <c r="H381" s="16"/>
    </row>
    <row r="382" spans="1:85" x14ac:dyDescent="0.2">
      <c r="B382" s="16"/>
      <c r="C382" s="115"/>
      <c r="D382" s="116"/>
      <c r="E382" s="16"/>
      <c r="F382" s="16"/>
      <c r="G382" s="16"/>
      <c r="H382" s="16"/>
    </row>
    <row r="383" spans="1:85" x14ac:dyDescent="0.2">
      <c r="B383" s="16"/>
      <c r="C383" s="115"/>
      <c r="D383" s="116"/>
      <c r="E383" s="16"/>
      <c r="F383" s="16"/>
      <c r="G383" s="16"/>
      <c r="H383" s="16"/>
    </row>
    <row r="384" spans="1:85" x14ac:dyDescent="0.2">
      <c r="B384" s="16"/>
      <c r="C384" s="115"/>
      <c r="D384" s="116"/>
      <c r="E384" s="16"/>
      <c r="F384" s="16"/>
      <c r="G384" s="16"/>
      <c r="H384" s="16"/>
    </row>
    <row r="385" spans="1:147" x14ac:dyDescent="0.2">
      <c r="A385" s="138"/>
      <c r="B385" s="16"/>
      <c r="C385" s="115"/>
      <c r="D385" s="116"/>
      <c r="E385" s="16"/>
      <c r="F385" s="16"/>
      <c r="G385" s="16"/>
      <c r="H385" s="16"/>
    </row>
    <row r="386" spans="1:147" x14ac:dyDescent="0.2">
      <c r="B386" s="16"/>
      <c r="C386" s="115"/>
      <c r="D386" s="116"/>
      <c r="E386" s="16"/>
      <c r="F386" s="16"/>
      <c r="G386" s="16"/>
      <c r="H386" s="16"/>
    </row>
    <row r="387" spans="1:147" x14ac:dyDescent="0.2">
      <c r="B387" s="16"/>
      <c r="C387" s="115"/>
      <c r="D387" s="116"/>
      <c r="E387" s="16"/>
      <c r="F387" s="16"/>
      <c r="G387" s="16"/>
      <c r="H387" s="16"/>
    </row>
    <row r="388" spans="1:147" x14ac:dyDescent="0.2">
      <c r="B388" s="16"/>
      <c r="C388" s="115"/>
      <c r="D388" s="116"/>
      <c r="E388" s="16"/>
      <c r="F388" s="16"/>
      <c r="G388" s="16"/>
      <c r="H388" s="16"/>
    </row>
    <row r="389" spans="1:147" s="107" customFormat="1" x14ac:dyDescent="0.2">
      <c r="A389" s="81"/>
      <c r="B389" s="16"/>
      <c r="C389" s="115"/>
      <c r="D389" s="116"/>
      <c r="E389" s="16"/>
      <c r="F389" s="16"/>
      <c r="G389" s="16"/>
      <c r="H389" s="16"/>
      <c r="J389" s="126"/>
      <c r="K389" s="126"/>
      <c r="L389" s="126"/>
      <c r="M389" s="126"/>
      <c r="N389" s="126"/>
      <c r="O389" s="126"/>
      <c r="P389" s="126"/>
      <c r="Q389" s="58"/>
      <c r="R389" s="139"/>
      <c r="S389" s="58"/>
      <c r="T389" s="16"/>
      <c r="U389" s="16"/>
      <c r="V389" s="16"/>
      <c r="W389" s="16"/>
      <c r="X389" s="16"/>
      <c r="Y389" s="16"/>
      <c r="Z389" s="16"/>
      <c r="AA389" s="140"/>
      <c r="AB389" s="126"/>
      <c r="AC389" s="16"/>
      <c r="AD389" s="16"/>
      <c r="AE389" s="16"/>
      <c r="AF389" s="16"/>
      <c r="AG389" s="16"/>
      <c r="AH389" s="140"/>
      <c r="AI389" s="126"/>
      <c r="AJ389" s="16"/>
      <c r="AK389" s="16"/>
      <c r="AL389" s="16"/>
      <c r="AM389" s="140"/>
      <c r="AN389" s="141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40"/>
      <c r="BG389" s="126"/>
      <c r="BH389" s="16"/>
      <c r="BI389" s="16"/>
      <c r="BJ389" s="16"/>
      <c r="BK389" s="16"/>
      <c r="BL389" s="16"/>
      <c r="BM389" s="16"/>
      <c r="BN389" s="16"/>
      <c r="BO389" s="16"/>
      <c r="BP389" s="140"/>
      <c r="BQ389" s="126"/>
      <c r="BR389" s="16"/>
      <c r="BS389" s="16"/>
      <c r="BT389" s="16"/>
      <c r="BU389" s="16"/>
      <c r="BV389" s="16"/>
      <c r="BW389" s="140"/>
      <c r="BX389" s="126"/>
      <c r="BY389" s="16"/>
      <c r="BZ389" s="140"/>
      <c r="CA389" s="126"/>
      <c r="CB389" s="16"/>
      <c r="CC389" s="140"/>
      <c r="CD389" s="126"/>
      <c r="CE389" s="16"/>
      <c r="CG389" s="12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</row>
    <row r="390" spans="1:147" s="107" customFormat="1" x14ac:dyDescent="0.2">
      <c r="A390" s="81"/>
      <c r="B390" s="16"/>
      <c r="C390" s="115"/>
      <c r="D390" s="116"/>
      <c r="E390" s="16"/>
      <c r="F390" s="16"/>
      <c r="G390" s="16"/>
      <c r="H390" s="16"/>
      <c r="J390" s="126"/>
      <c r="K390" s="126"/>
      <c r="L390" s="126"/>
      <c r="M390" s="126"/>
      <c r="N390" s="126"/>
      <c r="O390" s="126"/>
      <c r="P390" s="126"/>
      <c r="Q390" s="58"/>
      <c r="R390" s="139"/>
      <c r="S390" s="58"/>
      <c r="T390" s="16"/>
      <c r="U390" s="16"/>
      <c r="V390" s="16"/>
      <c r="W390" s="16"/>
      <c r="X390" s="16"/>
      <c r="Y390" s="16"/>
      <c r="Z390" s="16"/>
      <c r="AA390" s="140"/>
      <c r="AB390" s="126"/>
      <c r="AC390" s="16"/>
      <c r="AD390" s="16"/>
      <c r="AE390" s="16"/>
      <c r="AF390" s="16"/>
      <c r="AG390" s="16"/>
      <c r="AH390" s="140"/>
      <c r="AI390" s="126"/>
      <c r="AJ390" s="16"/>
      <c r="AK390" s="16"/>
      <c r="AL390" s="16"/>
      <c r="AM390" s="140"/>
      <c r="AN390" s="141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40"/>
      <c r="BG390" s="126"/>
      <c r="BH390" s="16"/>
      <c r="BI390" s="16"/>
      <c r="BJ390" s="16"/>
      <c r="BK390" s="16"/>
      <c r="BL390" s="16"/>
      <c r="BM390" s="16"/>
      <c r="BN390" s="16"/>
      <c r="BO390" s="16"/>
      <c r="BP390" s="140"/>
      <c r="BQ390" s="126"/>
      <c r="BR390" s="16"/>
      <c r="BS390" s="16"/>
      <c r="BT390" s="16"/>
      <c r="BU390" s="16"/>
      <c r="BV390" s="16"/>
      <c r="BW390" s="140"/>
      <c r="BX390" s="126"/>
      <c r="BY390" s="16"/>
      <c r="BZ390" s="140"/>
      <c r="CA390" s="126"/>
      <c r="CB390" s="16"/>
      <c r="CC390" s="140"/>
      <c r="CD390" s="126"/>
      <c r="CE390" s="16"/>
      <c r="CG390" s="12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</row>
    <row r="391" spans="1:147" s="107" customFormat="1" x14ac:dyDescent="0.2">
      <c r="A391" s="81"/>
      <c r="B391" s="16"/>
      <c r="C391" s="115"/>
      <c r="D391" s="116"/>
      <c r="E391" s="16"/>
      <c r="F391" s="16"/>
      <c r="G391" s="16"/>
      <c r="H391" s="16"/>
      <c r="J391" s="126"/>
      <c r="K391" s="126"/>
      <c r="L391" s="126"/>
      <c r="M391" s="126"/>
      <c r="N391" s="126"/>
      <c r="O391" s="126"/>
      <c r="P391" s="126"/>
      <c r="Q391" s="58"/>
      <c r="R391" s="139"/>
      <c r="S391" s="58"/>
      <c r="T391" s="16"/>
      <c r="U391" s="16"/>
      <c r="V391" s="16"/>
      <c r="W391" s="16"/>
      <c r="X391" s="16"/>
      <c r="Y391" s="16"/>
      <c r="Z391" s="16"/>
      <c r="AA391" s="140"/>
      <c r="AB391" s="126"/>
      <c r="AC391" s="16"/>
      <c r="AD391" s="16"/>
      <c r="AE391" s="16"/>
      <c r="AF391" s="16"/>
      <c r="AG391" s="16"/>
      <c r="AH391" s="140"/>
      <c r="AI391" s="126"/>
      <c r="AJ391" s="16"/>
      <c r="AK391" s="16"/>
      <c r="AL391" s="16"/>
      <c r="AM391" s="140"/>
      <c r="AN391" s="141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40"/>
      <c r="BG391" s="126"/>
      <c r="BH391" s="16"/>
      <c r="BI391" s="16"/>
      <c r="BJ391" s="16"/>
      <c r="BK391" s="16"/>
      <c r="BL391" s="16"/>
      <c r="BM391" s="16"/>
      <c r="BN391" s="16"/>
      <c r="BO391" s="16"/>
      <c r="BP391" s="140"/>
      <c r="BQ391" s="126"/>
      <c r="BR391" s="16"/>
      <c r="BS391" s="16"/>
      <c r="BT391" s="16"/>
      <c r="BU391" s="16"/>
      <c r="BV391" s="16"/>
      <c r="BW391" s="140"/>
      <c r="BX391" s="126"/>
      <c r="BY391" s="16"/>
      <c r="BZ391" s="140"/>
      <c r="CA391" s="126"/>
      <c r="CB391" s="16"/>
      <c r="CC391" s="140"/>
      <c r="CD391" s="126"/>
      <c r="CE391" s="16"/>
      <c r="CG391" s="12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</row>
    <row r="392" spans="1:147" s="107" customFormat="1" x14ac:dyDescent="0.2">
      <c r="A392" s="81"/>
      <c r="B392" s="16"/>
      <c r="C392" s="115"/>
      <c r="D392" s="116"/>
      <c r="E392" s="16"/>
      <c r="F392" s="16"/>
      <c r="G392" s="16"/>
      <c r="H392" s="16"/>
      <c r="J392" s="126"/>
      <c r="K392" s="126"/>
      <c r="L392" s="126"/>
      <c r="M392" s="126"/>
      <c r="N392" s="126"/>
      <c r="O392" s="126"/>
      <c r="P392" s="126"/>
      <c r="Q392" s="58"/>
      <c r="R392" s="139"/>
      <c r="S392" s="58"/>
      <c r="T392" s="16"/>
      <c r="U392" s="16"/>
      <c r="V392" s="16"/>
      <c r="W392" s="16"/>
      <c r="X392" s="16"/>
      <c r="Y392" s="16"/>
      <c r="Z392" s="16"/>
      <c r="AA392" s="140"/>
      <c r="AB392" s="126"/>
      <c r="AC392" s="16"/>
      <c r="AD392" s="16"/>
      <c r="AE392" s="16"/>
      <c r="AF392" s="16"/>
      <c r="AG392" s="16"/>
      <c r="AH392" s="140"/>
      <c r="AI392" s="126"/>
      <c r="AJ392" s="16"/>
      <c r="AK392" s="16"/>
      <c r="AL392" s="16"/>
      <c r="AM392" s="140"/>
      <c r="AN392" s="141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40"/>
      <c r="BG392" s="126"/>
      <c r="BH392" s="16"/>
      <c r="BI392" s="16"/>
      <c r="BJ392" s="16"/>
      <c r="BK392" s="16"/>
      <c r="BL392" s="16"/>
      <c r="BM392" s="16"/>
      <c r="BN392" s="16"/>
      <c r="BO392" s="16"/>
      <c r="BP392" s="140"/>
      <c r="BQ392" s="126"/>
      <c r="BR392" s="16"/>
      <c r="BS392" s="16"/>
      <c r="BT392" s="16"/>
      <c r="BU392" s="16"/>
      <c r="BV392" s="16"/>
      <c r="BW392" s="140"/>
      <c r="BX392" s="126"/>
      <c r="BY392" s="16"/>
      <c r="BZ392" s="140"/>
      <c r="CA392" s="126"/>
      <c r="CB392" s="16"/>
      <c r="CC392" s="140"/>
      <c r="CD392" s="126"/>
      <c r="CE392" s="16"/>
      <c r="CG392" s="12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</row>
    <row r="393" spans="1:147" s="107" customFormat="1" x14ac:dyDescent="0.2">
      <c r="A393" s="81"/>
      <c r="B393" s="16"/>
      <c r="C393" s="115"/>
      <c r="D393" s="116"/>
      <c r="E393" s="16"/>
      <c r="F393" s="16"/>
      <c r="G393" s="16"/>
      <c r="H393" s="16"/>
      <c r="J393" s="126"/>
      <c r="K393" s="126"/>
      <c r="L393" s="126"/>
      <c r="M393" s="126"/>
      <c r="N393" s="126"/>
      <c r="O393" s="126"/>
      <c r="P393" s="126"/>
      <c r="Q393" s="58"/>
      <c r="R393" s="139"/>
      <c r="S393" s="58"/>
      <c r="T393" s="16"/>
      <c r="U393" s="16"/>
      <c r="V393" s="16"/>
      <c r="W393" s="16"/>
      <c r="X393" s="16"/>
      <c r="Y393" s="16"/>
      <c r="Z393" s="16"/>
      <c r="AA393" s="140"/>
      <c r="AB393" s="126"/>
      <c r="AC393" s="16"/>
      <c r="AD393" s="16"/>
      <c r="AE393" s="16"/>
      <c r="AF393" s="16"/>
      <c r="AG393" s="16"/>
      <c r="AH393" s="140"/>
      <c r="AI393" s="126"/>
      <c r="AJ393" s="16"/>
      <c r="AK393" s="16"/>
      <c r="AL393" s="16"/>
      <c r="AM393" s="140"/>
      <c r="AN393" s="141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40"/>
      <c r="BG393" s="126"/>
      <c r="BH393" s="16"/>
      <c r="BI393" s="16"/>
      <c r="BJ393" s="16"/>
      <c r="BK393" s="16"/>
      <c r="BL393" s="16"/>
      <c r="BM393" s="16"/>
      <c r="BN393" s="16"/>
      <c r="BO393" s="16"/>
      <c r="BP393" s="140"/>
      <c r="BQ393" s="126"/>
      <c r="BR393" s="16"/>
      <c r="BS393" s="16"/>
      <c r="BT393" s="16"/>
      <c r="BU393" s="16"/>
      <c r="BV393" s="16"/>
      <c r="BW393" s="140"/>
      <c r="BX393" s="126"/>
      <c r="BY393" s="16"/>
      <c r="BZ393" s="140"/>
      <c r="CA393" s="126"/>
      <c r="CB393" s="16"/>
      <c r="CC393" s="140"/>
      <c r="CD393" s="126"/>
      <c r="CE393" s="16"/>
      <c r="CG393" s="12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</row>
    <row r="394" spans="1:147" s="107" customFormat="1" x14ac:dyDescent="0.2">
      <c r="A394" s="81"/>
      <c r="B394" s="16"/>
      <c r="C394" s="115"/>
      <c r="D394" s="116"/>
      <c r="E394" s="16"/>
      <c r="F394" s="16"/>
      <c r="G394" s="16"/>
      <c r="H394" s="16"/>
      <c r="J394" s="126"/>
      <c r="K394" s="126"/>
      <c r="L394" s="126"/>
      <c r="M394" s="126"/>
      <c r="N394" s="126"/>
      <c r="O394" s="126"/>
      <c r="P394" s="126"/>
      <c r="Q394" s="58"/>
      <c r="R394" s="139"/>
      <c r="S394" s="58"/>
      <c r="T394" s="16"/>
      <c r="U394" s="16"/>
      <c r="V394" s="16"/>
      <c r="W394" s="16"/>
      <c r="X394" s="16"/>
      <c r="Y394" s="16"/>
      <c r="Z394" s="16"/>
      <c r="AA394" s="140"/>
      <c r="AB394" s="126"/>
      <c r="AC394" s="16"/>
      <c r="AD394" s="16"/>
      <c r="AE394" s="16"/>
      <c r="AF394" s="16"/>
      <c r="AG394" s="16"/>
      <c r="AH394" s="140"/>
      <c r="AI394" s="126"/>
      <c r="AJ394" s="16"/>
      <c r="AK394" s="16"/>
      <c r="AL394" s="16"/>
      <c r="AM394" s="140"/>
      <c r="AN394" s="141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40"/>
      <c r="BG394" s="126"/>
      <c r="BH394" s="16"/>
      <c r="BI394" s="16"/>
      <c r="BJ394" s="16"/>
      <c r="BK394" s="16"/>
      <c r="BL394" s="16"/>
      <c r="BM394" s="16"/>
      <c r="BN394" s="16"/>
      <c r="BO394" s="16"/>
      <c r="BP394" s="140"/>
      <c r="BQ394" s="126"/>
      <c r="BR394" s="16"/>
      <c r="BS394" s="16"/>
      <c r="BT394" s="16"/>
      <c r="BU394" s="16"/>
      <c r="BV394" s="16"/>
      <c r="BW394" s="140"/>
      <c r="BX394" s="126"/>
      <c r="BY394" s="16"/>
      <c r="BZ394" s="140"/>
      <c r="CA394" s="126"/>
      <c r="CB394" s="16"/>
      <c r="CC394" s="140"/>
      <c r="CD394" s="126"/>
      <c r="CE394" s="16"/>
      <c r="CG394" s="12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</row>
    <row r="395" spans="1:147" s="107" customFormat="1" x14ac:dyDescent="0.2">
      <c r="A395" s="81"/>
      <c r="B395" s="16"/>
      <c r="C395" s="115"/>
      <c r="D395" s="116"/>
      <c r="E395" s="16"/>
      <c r="F395" s="16"/>
      <c r="G395" s="16"/>
      <c r="H395" s="16"/>
      <c r="J395" s="126"/>
      <c r="K395" s="126"/>
      <c r="L395" s="126"/>
      <c r="M395" s="126"/>
      <c r="N395" s="126"/>
      <c r="O395" s="126"/>
      <c r="P395" s="126"/>
      <c r="Q395" s="58"/>
      <c r="R395" s="139"/>
      <c r="S395" s="58"/>
      <c r="T395" s="16"/>
      <c r="U395" s="16"/>
      <c r="V395" s="16"/>
      <c r="W395" s="16"/>
      <c r="X395" s="16"/>
      <c r="Y395" s="16"/>
      <c r="Z395" s="16"/>
      <c r="AA395" s="140"/>
      <c r="AB395" s="126"/>
      <c r="AC395" s="16"/>
      <c r="AD395" s="16"/>
      <c r="AE395" s="16"/>
      <c r="AF395" s="16"/>
      <c r="AG395" s="16"/>
      <c r="AH395" s="140"/>
      <c r="AI395" s="126"/>
      <c r="AJ395" s="16"/>
      <c r="AK395" s="16"/>
      <c r="AL395" s="16"/>
      <c r="AM395" s="140"/>
      <c r="AN395" s="141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40"/>
      <c r="BG395" s="126"/>
      <c r="BH395" s="16"/>
      <c r="BI395" s="16"/>
      <c r="BJ395" s="16"/>
      <c r="BK395" s="16"/>
      <c r="BL395" s="16"/>
      <c r="BM395" s="16"/>
      <c r="BN395" s="16"/>
      <c r="BO395" s="16"/>
      <c r="BP395" s="140"/>
      <c r="BQ395" s="126"/>
      <c r="BR395" s="16"/>
      <c r="BS395" s="16"/>
      <c r="BT395" s="16"/>
      <c r="BU395" s="16"/>
      <c r="BV395" s="16"/>
      <c r="BW395" s="140"/>
      <c r="BX395" s="126"/>
      <c r="BY395" s="16"/>
      <c r="BZ395" s="140"/>
      <c r="CA395" s="126"/>
      <c r="CB395" s="16"/>
      <c r="CC395" s="140"/>
      <c r="CD395" s="126"/>
      <c r="CE395" s="16"/>
      <c r="CG395" s="12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</row>
    <row r="396" spans="1:147" s="107" customFormat="1" x14ac:dyDescent="0.2">
      <c r="A396" s="81"/>
      <c r="B396" s="16"/>
      <c r="C396" s="115"/>
      <c r="D396" s="116"/>
      <c r="E396" s="16"/>
      <c r="F396" s="16"/>
      <c r="G396" s="16"/>
      <c r="H396" s="16"/>
      <c r="J396" s="126"/>
      <c r="K396" s="126"/>
      <c r="L396" s="126"/>
      <c r="M396" s="126"/>
      <c r="N396" s="126"/>
      <c r="O396" s="126"/>
      <c r="P396" s="126"/>
      <c r="Q396" s="58"/>
      <c r="R396" s="139"/>
      <c r="S396" s="58"/>
      <c r="T396" s="16"/>
      <c r="U396" s="16"/>
      <c r="V396" s="16"/>
      <c r="W396" s="16"/>
      <c r="X396" s="16"/>
      <c r="Y396" s="16"/>
      <c r="Z396" s="16"/>
      <c r="AA396" s="140"/>
      <c r="AB396" s="126"/>
      <c r="AC396" s="16"/>
      <c r="AD396" s="16"/>
      <c r="AE396" s="16"/>
      <c r="AF396" s="16"/>
      <c r="AG396" s="16"/>
      <c r="AH396" s="140"/>
      <c r="AI396" s="126"/>
      <c r="AJ396" s="16"/>
      <c r="AK396" s="16"/>
      <c r="AL396" s="16"/>
      <c r="AM396" s="140"/>
      <c r="AN396" s="141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40"/>
      <c r="BG396" s="126"/>
      <c r="BH396" s="16"/>
      <c r="BI396" s="16"/>
      <c r="BJ396" s="16"/>
      <c r="BK396" s="16"/>
      <c r="BL396" s="16"/>
      <c r="BM396" s="16"/>
      <c r="BN396" s="16"/>
      <c r="BO396" s="16"/>
      <c r="BP396" s="140"/>
      <c r="BQ396" s="126"/>
      <c r="BR396" s="16"/>
      <c r="BS396" s="16"/>
      <c r="BT396" s="16"/>
      <c r="BU396" s="16"/>
      <c r="BV396" s="16"/>
      <c r="BW396" s="140"/>
      <c r="BX396" s="126"/>
      <c r="BY396" s="16"/>
      <c r="BZ396" s="140"/>
      <c r="CA396" s="126"/>
      <c r="CB396" s="16"/>
      <c r="CC396" s="140"/>
      <c r="CD396" s="126"/>
      <c r="CE396" s="16"/>
      <c r="CG396" s="12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</row>
    <row r="397" spans="1:147" s="107" customFormat="1" x14ac:dyDescent="0.2">
      <c r="A397" s="81"/>
      <c r="B397" s="16"/>
      <c r="C397" s="115"/>
      <c r="D397" s="116"/>
      <c r="E397" s="16"/>
      <c r="F397" s="16"/>
      <c r="G397" s="16"/>
      <c r="H397" s="16"/>
      <c r="J397" s="126"/>
      <c r="K397" s="126"/>
      <c r="L397" s="126"/>
      <c r="M397" s="126"/>
      <c r="N397" s="126"/>
      <c r="O397" s="126"/>
      <c r="P397" s="126"/>
      <c r="Q397" s="58"/>
      <c r="R397" s="139"/>
      <c r="S397" s="58"/>
      <c r="T397" s="16"/>
      <c r="U397" s="16"/>
      <c r="V397" s="16"/>
      <c r="W397" s="16"/>
      <c r="X397" s="16"/>
      <c r="Y397" s="16"/>
      <c r="Z397" s="16"/>
      <c r="AA397" s="140"/>
      <c r="AB397" s="126"/>
      <c r="AC397" s="16"/>
      <c r="AD397" s="16"/>
      <c r="AE397" s="16"/>
      <c r="AF397" s="16"/>
      <c r="AG397" s="16"/>
      <c r="AH397" s="140"/>
      <c r="AI397" s="126"/>
      <c r="AJ397" s="16"/>
      <c r="AK397" s="16"/>
      <c r="AL397" s="16"/>
      <c r="AM397" s="140"/>
      <c r="AN397" s="141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40"/>
      <c r="BG397" s="126"/>
      <c r="BH397" s="16"/>
      <c r="BI397" s="16"/>
      <c r="BJ397" s="16"/>
      <c r="BK397" s="16"/>
      <c r="BL397" s="16"/>
      <c r="BM397" s="16"/>
      <c r="BN397" s="16"/>
      <c r="BO397" s="16"/>
      <c r="BP397" s="140"/>
      <c r="BQ397" s="126"/>
      <c r="BR397" s="16"/>
      <c r="BS397" s="16"/>
      <c r="BT397" s="16"/>
      <c r="BU397" s="16"/>
      <c r="BV397" s="16"/>
      <c r="BW397" s="140"/>
      <c r="BX397" s="126"/>
      <c r="BY397" s="16"/>
      <c r="BZ397" s="140"/>
      <c r="CA397" s="126"/>
      <c r="CB397" s="16"/>
      <c r="CC397" s="140"/>
      <c r="CD397" s="126"/>
      <c r="CE397" s="16"/>
      <c r="CG397" s="12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</row>
    <row r="398" spans="1:147" s="107" customFormat="1" x14ac:dyDescent="0.2">
      <c r="A398" s="81"/>
      <c r="B398" s="16"/>
      <c r="C398" s="115"/>
      <c r="D398" s="116"/>
      <c r="E398" s="16"/>
      <c r="F398" s="16"/>
      <c r="G398" s="16"/>
      <c r="H398" s="16"/>
      <c r="J398" s="126"/>
      <c r="K398" s="126"/>
      <c r="L398" s="126"/>
      <c r="M398" s="126"/>
      <c r="N398" s="126"/>
      <c r="O398" s="126"/>
      <c r="P398" s="126"/>
      <c r="Q398" s="58"/>
      <c r="R398" s="139"/>
      <c r="S398" s="58"/>
      <c r="T398" s="16"/>
      <c r="U398" s="16"/>
      <c r="V398" s="16"/>
      <c r="W398" s="16"/>
      <c r="X398" s="16"/>
      <c r="Y398" s="16"/>
      <c r="Z398" s="16"/>
      <c r="AA398" s="140"/>
      <c r="AB398" s="126"/>
      <c r="AC398" s="16"/>
      <c r="AD398" s="16"/>
      <c r="AE398" s="16"/>
      <c r="AF398" s="16"/>
      <c r="AG398" s="16"/>
      <c r="AH398" s="140"/>
      <c r="AI398" s="126"/>
      <c r="AJ398" s="16"/>
      <c r="AK398" s="16"/>
      <c r="AL398" s="16"/>
      <c r="AM398" s="140"/>
      <c r="AN398" s="141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40"/>
      <c r="BG398" s="126"/>
      <c r="BH398" s="16"/>
      <c r="BI398" s="16"/>
      <c r="BJ398" s="16"/>
      <c r="BK398" s="16"/>
      <c r="BL398" s="16"/>
      <c r="BM398" s="16"/>
      <c r="BN398" s="16"/>
      <c r="BO398" s="16"/>
      <c r="BP398" s="140"/>
      <c r="BQ398" s="126"/>
      <c r="BR398" s="16"/>
      <c r="BS398" s="16"/>
      <c r="BT398" s="16"/>
      <c r="BU398" s="16"/>
      <c r="BV398" s="16"/>
      <c r="BW398" s="140"/>
      <c r="BX398" s="126"/>
      <c r="BY398" s="16"/>
      <c r="BZ398" s="140"/>
      <c r="CA398" s="126"/>
      <c r="CB398" s="16"/>
      <c r="CC398" s="140"/>
      <c r="CD398" s="126"/>
      <c r="CE398" s="16"/>
      <c r="CG398" s="12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</row>
    <row r="399" spans="1:147" s="107" customFormat="1" x14ac:dyDescent="0.2">
      <c r="A399" s="138"/>
      <c r="B399" s="16"/>
      <c r="C399" s="115"/>
      <c r="D399" s="116"/>
      <c r="E399" s="16"/>
      <c r="F399" s="16"/>
      <c r="G399" s="16"/>
      <c r="H399" s="16"/>
      <c r="J399" s="126"/>
      <c r="K399" s="126"/>
      <c r="L399" s="126"/>
      <c r="M399" s="126"/>
      <c r="N399" s="126"/>
      <c r="O399" s="126"/>
      <c r="P399" s="126"/>
      <c r="Q399" s="58"/>
      <c r="R399" s="139"/>
      <c r="S399" s="58"/>
      <c r="T399" s="16"/>
      <c r="U399" s="16"/>
      <c r="V399" s="16"/>
      <c r="W399" s="16"/>
      <c r="X399" s="16"/>
      <c r="Y399" s="16"/>
      <c r="Z399" s="16"/>
      <c r="AA399" s="140"/>
      <c r="AB399" s="126"/>
      <c r="AC399" s="16"/>
      <c r="AD399" s="16"/>
      <c r="AE399" s="16"/>
      <c r="AF399" s="16"/>
      <c r="AG399" s="16"/>
      <c r="AH399" s="140"/>
      <c r="AI399" s="126"/>
      <c r="AJ399" s="16"/>
      <c r="AK399" s="16"/>
      <c r="AL399" s="16"/>
      <c r="AM399" s="140"/>
      <c r="AN399" s="141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40"/>
      <c r="BG399" s="126"/>
      <c r="BH399" s="16"/>
      <c r="BI399" s="16"/>
      <c r="BJ399" s="16"/>
      <c r="BK399" s="16"/>
      <c r="BL399" s="16"/>
      <c r="BM399" s="16"/>
      <c r="BN399" s="16"/>
      <c r="BO399" s="16"/>
      <c r="BP399" s="140"/>
      <c r="BQ399" s="126"/>
      <c r="BR399" s="16"/>
      <c r="BS399" s="16"/>
      <c r="BT399" s="16"/>
      <c r="BU399" s="16"/>
      <c r="BV399" s="16"/>
      <c r="BW399" s="140"/>
      <c r="BX399" s="126"/>
      <c r="BY399" s="16"/>
      <c r="BZ399" s="140"/>
      <c r="CA399" s="126"/>
      <c r="CB399" s="16"/>
      <c r="CC399" s="140"/>
      <c r="CD399" s="126"/>
      <c r="CE399" s="16"/>
      <c r="CG399" s="12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</row>
    <row r="400" spans="1:147" s="107" customFormat="1" x14ac:dyDescent="0.2">
      <c r="A400" s="81"/>
      <c r="B400" s="16"/>
      <c r="C400" s="115"/>
      <c r="D400" s="116"/>
      <c r="E400" s="16"/>
      <c r="F400" s="16"/>
      <c r="G400" s="16"/>
      <c r="H400" s="16"/>
      <c r="J400" s="126"/>
      <c r="K400" s="126"/>
      <c r="L400" s="126"/>
      <c r="M400" s="126"/>
      <c r="N400" s="126"/>
      <c r="O400" s="126"/>
      <c r="P400" s="126"/>
      <c r="Q400" s="58"/>
      <c r="R400" s="139"/>
      <c r="S400" s="58"/>
      <c r="T400" s="16"/>
      <c r="U400" s="16"/>
      <c r="V400" s="16"/>
      <c r="W400" s="16"/>
      <c r="X400" s="16"/>
      <c r="Y400" s="16"/>
      <c r="Z400" s="16"/>
      <c r="AA400" s="140"/>
      <c r="AB400" s="126"/>
      <c r="AC400" s="16"/>
      <c r="AD400" s="16"/>
      <c r="AE400" s="16"/>
      <c r="AF400" s="16"/>
      <c r="AG400" s="16"/>
      <c r="AH400" s="140"/>
      <c r="AI400" s="126"/>
      <c r="AJ400" s="16"/>
      <c r="AK400" s="16"/>
      <c r="AL400" s="16"/>
      <c r="AM400" s="140"/>
      <c r="AN400" s="141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40"/>
      <c r="BG400" s="126"/>
      <c r="BH400" s="16"/>
      <c r="BI400" s="16"/>
      <c r="BJ400" s="16"/>
      <c r="BK400" s="16"/>
      <c r="BL400" s="16"/>
      <c r="BM400" s="16"/>
      <c r="BN400" s="16"/>
      <c r="BO400" s="16"/>
      <c r="BP400" s="140"/>
      <c r="BQ400" s="126"/>
      <c r="BR400" s="16"/>
      <c r="BS400" s="16"/>
      <c r="BT400" s="16"/>
      <c r="BU400" s="16"/>
      <c r="BV400" s="16"/>
      <c r="BW400" s="140"/>
      <c r="BX400" s="126"/>
      <c r="BY400" s="16"/>
      <c r="BZ400" s="140"/>
      <c r="CA400" s="126"/>
      <c r="CB400" s="16"/>
      <c r="CC400" s="140"/>
      <c r="CD400" s="126"/>
      <c r="CE400" s="16"/>
      <c r="CG400" s="12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</row>
    <row r="401" spans="1:147" s="107" customFormat="1" x14ac:dyDescent="0.2">
      <c r="A401" s="81"/>
      <c r="B401" s="16"/>
      <c r="C401" s="115"/>
      <c r="D401" s="116"/>
      <c r="E401" s="16"/>
      <c r="F401" s="16"/>
      <c r="G401" s="16"/>
      <c r="H401" s="16"/>
      <c r="J401" s="126"/>
      <c r="K401" s="126"/>
      <c r="L401" s="126"/>
      <c r="M401" s="126"/>
      <c r="N401" s="126"/>
      <c r="O401" s="126"/>
      <c r="P401" s="126"/>
      <c r="Q401" s="58"/>
      <c r="R401" s="139"/>
      <c r="S401" s="58"/>
      <c r="T401" s="16"/>
      <c r="U401" s="16"/>
      <c r="V401" s="16"/>
      <c r="W401" s="16"/>
      <c r="X401" s="16"/>
      <c r="Y401" s="16"/>
      <c r="Z401" s="16"/>
      <c r="AA401" s="140"/>
      <c r="AB401" s="126"/>
      <c r="AC401" s="16"/>
      <c r="AD401" s="16"/>
      <c r="AE401" s="16"/>
      <c r="AF401" s="16"/>
      <c r="AG401" s="16"/>
      <c r="AH401" s="140"/>
      <c r="AI401" s="126"/>
      <c r="AJ401" s="16"/>
      <c r="AK401" s="16"/>
      <c r="AL401" s="16"/>
      <c r="AM401" s="140"/>
      <c r="AN401" s="141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40"/>
      <c r="BG401" s="126"/>
      <c r="BH401" s="16"/>
      <c r="BI401" s="16"/>
      <c r="BJ401" s="16"/>
      <c r="BK401" s="16"/>
      <c r="BL401" s="16"/>
      <c r="BM401" s="16"/>
      <c r="BN401" s="16"/>
      <c r="BO401" s="16"/>
      <c r="BP401" s="140"/>
      <c r="BQ401" s="126"/>
      <c r="BR401" s="16"/>
      <c r="BS401" s="16"/>
      <c r="BT401" s="16"/>
      <c r="BU401" s="16"/>
      <c r="BV401" s="16"/>
      <c r="BW401" s="140"/>
      <c r="BX401" s="126"/>
      <c r="BY401" s="16"/>
      <c r="BZ401" s="140"/>
      <c r="CA401" s="126"/>
      <c r="CB401" s="16"/>
      <c r="CC401" s="140"/>
      <c r="CD401" s="126"/>
      <c r="CE401" s="16"/>
      <c r="CG401" s="12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</row>
    <row r="402" spans="1:147" s="107" customFormat="1" x14ac:dyDescent="0.2">
      <c r="A402" s="81"/>
      <c r="B402" s="16"/>
      <c r="C402" s="115"/>
      <c r="D402" s="116"/>
      <c r="E402" s="16"/>
      <c r="F402" s="16"/>
      <c r="G402" s="16"/>
      <c r="H402" s="16"/>
      <c r="J402" s="126"/>
      <c r="K402" s="126"/>
      <c r="L402" s="126"/>
      <c r="M402" s="126"/>
      <c r="N402" s="126"/>
      <c r="O402" s="126"/>
      <c r="P402" s="126"/>
      <c r="Q402" s="58"/>
      <c r="R402" s="139"/>
      <c r="S402" s="58"/>
      <c r="T402" s="16"/>
      <c r="U402" s="16"/>
      <c r="V402" s="16"/>
      <c r="W402" s="16"/>
      <c r="X402" s="16"/>
      <c r="Y402" s="16"/>
      <c r="Z402" s="16"/>
      <c r="AA402" s="140"/>
      <c r="AB402" s="126"/>
      <c r="AC402" s="16"/>
      <c r="AD402" s="16"/>
      <c r="AE402" s="16"/>
      <c r="AF402" s="16"/>
      <c r="AG402" s="16"/>
      <c r="AH402" s="140"/>
      <c r="AI402" s="126"/>
      <c r="AJ402" s="16"/>
      <c r="AK402" s="16"/>
      <c r="AL402" s="16"/>
      <c r="AM402" s="140"/>
      <c r="AN402" s="141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40"/>
      <c r="BG402" s="126"/>
      <c r="BH402" s="16"/>
      <c r="BI402" s="16"/>
      <c r="BJ402" s="16"/>
      <c r="BK402" s="16"/>
      <c r="BL402" s="16"/>
      <c r="BM402" s="16"/>
      <c r="BN402" s="16"/>
      <c r="BO402" s="16"/>
      <c r="BP402" s="140"/>
      <c r="BQ402" s="126"/>
      <c r="BR402" s="16"/>
      <c r="BS402" s="16"/>
      <c r="BT402" s="16"/>
      <c r="BU402" s="16"/>
      <c r="BV402" s="16"/>
      <c r="BW402" s="140"/>
      <c r="BX402" s="126"/>
      <c r="BY402" s="16"/>
      <c r="BZ402" s="140"/>
      <c r="CA402" s="126"/>
      <c r="CB402" s="16"/>
      <c r="CC402" s="140"/>
      <c r="CD402" s="126"/>
      <c r="CE402" s="16"/>
      <c r="CG402" s="12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</row>
    <row r="403" spans="1:147" s="107" customFormat="1" x14ac:dyDescent="0.2">
      <c r="A403" s="81"/>
      <c r="B403" s="16"/>
      <c r="C403" s="115"/>
      <c r="D403" s="116"/>
      <c r="E403" s="16"/>
      <c r="F403" s="16"/>
      <c r="G403" s="16"/>
      <c r="H403" s="16"/>
      <c r="J403" s="126"/>
      <c r="K403" s="126"/>
      <c r="L403" s="126"/>
      <c r="M403" s="126"/>
      <c r="N403" s="126"/>
      <c r="O403" s="126"/>
      <c r="P403" s="126"/>
      <c r="Q403" s="58"/>
      <c r="R403" s="139"/>
      <c r="S403" s="58"/>
      <c r="T403" s="16"/>
      <c r="U403" s="16"/>
      <c r="V403" s="16"/>
      <c r="W403" s="16"/>
      <c r="X403" s="16"/>
      <c r="Y403" s="16"/>
      <c r="Z403" s="16"/>
      <c r="AA403" s="140"/>
      <c r="AB403" s="126"/>
      <c r="AC403" s="16"/>
      <c r="AD403" s="16"/>
      <c r="AE403" s="16"/>
      <c r="AF403" s="16"/>
      <c r="AG403" s="16"/>
      <c r="AH403" s="140"/>
      <c r="AI403" s="126"/>
      <c r="AJ403" s="16"/>
      <c r="AK403" s="16"/>
      <c r="AL403" s="16"/>
      <c r="AM403" s="140"/>
      <c r="AN403" s="141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40"/>
      <c r="BG403" s="126"/>
      <c r="BH403" s="16"/>
      <c r="BI403" s="16"/>
      <c r="BJ403" s="16"/>
      <c r="BK403" s="16"/>
      <c r="BL403" s="16"/>
      <c r="BM403" s="16"/>
      <c r="BN403" s="16"/>
      <c r="BO403" s="16"/>
      <c r="BP403" s="140"/>
      <c r="BQ403" s="126"/>
      <c r="BR403" s="16"/>
      <c r="BS403" s="16"/>
      <c r="BT403" s="16"/>
      <c r="BU403" s="16"/>
      <c r="BV403" s="16"/>
      <c r="BW403" s="140"/>
      <c r="BX403" s="126"/>
      <c r="BY403" s="16"/>
      <c r="BZ403" s="140"/>
      <c r="CA403" s="126"/>
      <c r="CB403" s="16"/>
      <c r="CC403" s="140"/>
      <c r="CD403" s="126"/>
      <c r="CE403" s="16"/>
      <c r="CG403" s="12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</row>
    <row r="404" spans="1:147" s="107" customFormat="1" x14ac:dyDescent="0.2">
      <c r="A404" s="81"/>
      <c r="B404" s="16"/>
      <c r="C404" s="115"/>
      <c r="D404" s="116"/>
      <c r="E404" s="16"/>
      <c r="F404" s="16"/>
      <c r="G404" s="16"/>
      <c r="H404" s="16"/>
      <c r="J404" s="126"/>
      <c r="K404" s="126"/>
      <c r="L404" s="126"/>
      <c r="M404" s="126"/>
      <c r="N404" s="126"/>
      <c r="O404" s="126"/>
      <c r="P404" s="126"/>
      <c r="Q404" s="58"/>
      <c r="R404" s="139"/>
      <c r="S404" s="58"/>
      <c r="T404" s="16"/>
      <c r="U404" s="16"/>
      <c r="V404" s="16"/>
      <c r="W404" s="16"/>
      <c r="X404" s="16"/>
      <c r="Y404" s="16"/>
      <c r="Z404" s="16"/>
      <c r="AA404" s="140"/>
      <c r="AB404" s="126"/>
      <c r="AC404" s="16"/>
      <c r="AD404" s="16"/>
      <c r="AE404" s="16"/>
      <c r="AF404" s="16"/>
      <c r="AG404" s="16"/>
      <c r="AH404" s="140"/>
      <c r="AI404" s="126"/>
      <c r="AJ404" s="16"/>
      <c r="AK404" s="16"/>
      <c r="AL404" s="16"/>
      <c r="AM404" s="140"/>
      <c r="AN404" s="141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40"/>
      <c r="BG404" s="126"/>
      <c r="BH404" s="16"/>
      <c r="BI404" s="16"/>
      <c r="BJ404" s="16"/>
      <c r="BK404" s="16"/>
      <c r="BL404" s="16"/>
      <c r="BM404" s="16"/>
      <c r="BN404" s="16"/>
      <c r="BO404" s="16"/>
      <c r="BP404" s="140"/>
      <c r="BQ404" s="126"/>
      <c r="BR404" s="16"/>
      <c r="BS404" s="16"/>
      <c r="BT404" s="16"/>
      <c r="BU404" s="16"/>
      <c r="BV404" s="16"/>
      <c r="BW404" s="140"/>
      <c r="BX404" s="126"/>
      <c r="BY404" s="16"/>
      <c r="BZ404" s="140"/>
      <c r="CA404" s="126"/>
      <c r="CB404" s="16"/>
      <c r="CC404" s="140"/>
      <c r="CD404" s="126"/>
      <c r="CE404" s="16"/>
      <c r="CG404" s="12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</row>
    <row r="405" spans="1:147" s="107" customFormat="1" x14ac:dyDescent="0.2">
      <c r="A405" s="81"/>
      <c r="B405" s="16"/>
      <c r="C405" s="115"/>
      <c r="D405" s="116"/>
      <c r="E405" s="16"/>
      <c r="F405" s="16"/>
      <c r="G405" s="16"/>
      <c r="H405" s="16"/>
      <c r="J405" s="126"/>
      <c r="K405" s="126"/>
      <c r="L405" s="126"/>
      <c r="M405" s="126"/>
      <c r="N405" s="126"/>
      <c r="O405" s="126"/>
      <c r="P405" s="126"/>
      <c r="Q405" s="58"/>
      <c r="R405" s="139"/>
      <c r="S405" s="58"/>
      <c r="T405" s="16"/>
      <c r="U405" s="16"/>
      <c r="V405" s="16"/>
      <c r="W405" s="16"/>
      <c r="X405" s="16"/>
      <c r="Y405" s="16"/>
      <c r="Z405" s="16"/>
      <c r="AA405" s="140"/>
      <c r="AB405" s="126"/>
      <c r="AC405" s="16"/>
      <c r="AD405" s="16"/>
      <c r="AE405" s="16"/>
      <c r="AF405" s="16"/>
      <c r="AG405" s="16"/>
      <c r="AH405" s="140"/>
      <c r="AI405" s="126"/>
      <c r="AJ405" s="16"/>
      <c r="AK405" s="16"/>
      <c r="AL405" s="16"/>
      <c r="AM405" s="140"/>
      <c r="AN405" s="141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40"/>
      <c r="BG405" s="126"/>
      <c r="BH405" s="16"/>
      <c r="BI405" s="16"/>
      <c r="BJ405" s="16"/>
      <c r="BK405" s="16"/>
      <c r="BL405" s="16"/>
      <c r="BM405" s="16"/>
      <c r="BN405" s="16"/>
      <c r="BO405" s="16"/>
      <c r="BP405" s="140"/>
      <c r="BQ405" s="126"/>
      <c r="BR405" s="16"/>
      <c r="BS405" s="16"/>
      <c r="BT405" s="16"/>
      <c r="BU405" s="16"/>
      <c r="BV405" s="16"/>
      <c r="BW405" s="140"/>
      <c r="BX405" s="126"/>
      <c r="BY405" s="16"/>
      <c r="BZ405" s="140"/>
      <c r="CA405" s="126"/>
      <c r="CB405" s="16"/>
      <c r="CC405" s="140"/>
      <c r="CD405" s="126"/>
      <c r="CE405" s="16"/>
      <c r="CG405" s="12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</row>
    <row r="406" spans="1:147" s="107" customFormat="1" x14ac:dyDescent="0.2">
      <c r="A406" s="81"/>
      <c r="B406" s="16"/>
      <c r="C406" s="115"/>
      <c r="D406" s="116"/>
      <c r="E406" s="16"/>
      <c r="F406" s="16"/>
      <c r="G406" s="16"/>
      <c r="H406" s="16"/>
      <c r="J406" s="126"/>
      <c r="K406" s="126"/>
      <c r="L406" s="126"/>
      <c r="M406" s="126"/>
      <c r="N406" s="126"/>
      <c r="O406" s="126"/>
      <c r="P406" s="126"/>
      <c r="Q406" s="58"/>
      <c r="R406" s="139"/>
      <c r="S406" s="58"/>
      <c r="T406" s="16"/>
      <c r="U406" s="16"/>
      <c r="V406" s="16"/>
      <c r="W406" s="16"/>
      <c r="X406" s="16"/>
      <c r="Y406" s="16"/>
      <c r="Z406" s="16"/>
      <c r="AA406" s="140"/>
      <c r="AB406" s="126"/>
      <c r="AC406" s="16"/>
      <c r="AD406" s="16"/>
      <c r="AE406" s="16"/>
      <c r="AF406" s="16"/>
      <c r="AG406" s="16"/>
      <c r="AH406" s="140"/>
      <c r="AI406" s="126"/>
      <c r="AJ406" s="16"/>
      <c r="AK406" s="16"/>
      <c r="AL406" s="16"/>
      <c r="AM406" s="140"/>
      <c r="AN406" s="141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40"/>
      <c r="BG406" s="126"/>
      <c r="BH406" s="16"/>
      <c r="BI406" s="16"/>
      <c r="BJ406" s="16"/>
      <c r="BK406" s="16"/>
      <c r="BL406" s="16"/>
      <c r="BM406" s="16"/>
      <c r="BN406" s="16"/>
      <c r="BO406" s="16"/>
      <c r="BP406" s="140"/>
      <c r="BQ406" s="126"/>
      <c r="BR406" s="16"/>
      <c r="BS406" s="16"/>
      <c r="BT406" s="16"/>
      <c r="BU406" s="16"/>
      <c r="BV406" s="16"/>
      <c r="BW406" s="140"/>
      <c r="BX406" s="126"/>
      <c r="BY406" s="16"/>
      <c r="BZ406" s="140"/>
      <c r="CA406" s="126"/>
      <c r="CB406" s="16"/>
      <c r="CC406" s="140"/>
      <c r="CD406" s="126"/>
      <c r="CE406" s="16"/>
      <c r="CG406" s="12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</row>
    <row r="407" spans="1:147" s="107" customFormat="1" x14ac:dyDescent="0.2">
      <c r="A407" s="81"/>
      <c r="B407" s="16"/>
      <c r="C407" s="115"/>
      <c r="D407" s="116"/>
      <c r="E407" s="16"/>
      <c r="F407" s="16"/>
      <c r="G407" s="16"/>
      <c r="H407" s="16"/>
      <c r="J407" s="126"/>
      <c r="K407" s="126"/>
      <c r="L407" s="126"/>
      <c r="M407" s="126"/>
      <c r="N407" s="126"/>
      <c r="O407" s="126"/>
      <c r="P407" s="126"/>
      <c r="Q407" s="58"/>
      <c r="R407" s="139"/>
      <c r="S407" s="58"/>
      <c r="T407" s="16"/>
      <c r="U407" s="16"/>
      <c r="V407" s="16"/>
      <c r="W407" s="16"/>
      <c r="X407" s="16"/>
      <c r="Y407" s="16"/>
      <c r="Z407" s="16"/>
      <c r="AA407" s="140"/>
      <c r="AB407" s="126"/>
      <c r="AC407" s="16"/>
      <c r="AD407" s="16"/>
      <c r="AE407" s="16"/>
      <c r="AF407" s="16"/>
      <c r="AG407" s="16"/>
      <c r="AH407" s="140"/>
      <c r="AI407" s="126"/>
      <c r="AJ407" s="16"/>
      <c r="AK407" s="16"/>
      <c r="AL407" s="16"/>
      <c r="AM407" s="140"/>
      <c r="AN407" s="141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40"/>
      <c r="BG407" s="126"/>
      <c r="BH407" s="16"/>
      <c r="BI407" s="16"/>
      <c r="BJ407" s="16"/>
      <c r="BK407" s="16"/>
      <c r="BL407" s="16"/>
      <c r="BM407" s="16"/>
      <c r="BN407" s="16"/>
      <c r="BO407" s="16"/>
      <c r="BP407" s="140"/>
      <c r="BQ407" s="126"/>
      <c r="BR407" s="16"/>
      <c r="BS407" s="16"/>
      <c r="BT407" s="16"/>
      <c r="BU407" s="16"/>
      <c r="BV407" s="16"/>
      <c r="BW407" s="140"/>
      <c r="BX407" s="126"/>
      <c r="BY407" s="16"/>
      <c r="BZ407" s="140"/>
      <c r="CA407" s="126"/>
      <c r="CB407" s="16"/>
      <c r="CC407" s="140"/>
      <c r="CD407" s="126"/>
      <c r="CE407" s="16"/>
      <c r="CG407" s="12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</row>
    <row r="408" spans="1:147" s="107" customFormat="1" x14ac:dyDescent="0.2">
      <c r="A408" s="81"/>
      <c r="B408" s="16"/>
      <c r="C408" s="115"/>
      <c r="D408" s="116"/>
      <c r="E408" s="16"/>
      <c r="F408" s="16"/>
      <c r="G408" s="16"/>
      <c r="H408" s="16"/>
      <c r="J408" s="126"/>
      <c r="K408" s="126"/>
      <c r="L408" s="126"/>
      <c r="M408" s="126"/>
      <c r="N408" s="126"/>
      <c r="O408" s="126"/>
      <c r="P408" s="126"/>
      <c r="Q408" s="58"/>
      <c r="R408" s="139"/>
      <c r="S408" s="58"/>
      <c r="T408" s="16"/>
      <c r="U408" s="16"/>
      <c r="V408" s="16"/>
      <c r="W408" s="16"/>
      <c r="X408" s="16"/>
      <c r="Y408" s="16"/>
      <c r="Z408" s="16"/>
      <c r="AA408" s="140"/>
      <c r="AB408" s="126"/>
      <c r="AC408" s="16"/>
      <c r="AD408" s="16"/>
      <c r="AE408" s="16"/>
      <c r="AF408" s="16"/>
      <c r="AG408" s="16"/>
      <c r="AH408" s="140"/>
      <c r="AI408" s="126"/>
      <c r="AJ408" s="16"/>
      <c r="AK408" s="16"/>
      <c r="AL408" s="16"/>
      <c r="AM408" s="140"/>
      <c r="AN408" s="141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40"/>
      <c r="BG408" s="126"/>
      <c r="BH408" s="16"/>
      <c r="BI408" s="16"/>
      <c r="BJ408" s="16"/>
      <c r="BK408" s="16"/>
      <c r="BL408" s="16"/>
      <c r="BM408" s="16"/>
      <c r="BN408" s="16"/>
      <c r="BO408" s="16"/>
      <c r="BP408" s="140"/>
      <c r="BQ408" s="126"/>
      <c r="BR408" s="16"/>
      <c r="BS408" s="16"/>
      <c r="BT408" s="16"/>
      <c r="BU408" s="16"/>
      <c r="BV408" s="16"/>
      <c r="BW408" s="140"/>
      <c r="BX408" s="126"/>
      <c r="BY408" s="16"/>
      <c r="BZ408" s="140"/>
      <c r="CA408" s="126"/>
      <c r="CB408" s="16"/>
      <c r="CC408" s="140"/>
      <c r="CD408" s="126"/>
      <c r="CE408" s="16"/>
      <c r="CG408" s="12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</row>
    <row r="409" spans="1:147" s="107" customFormat="1" x14ac:dyDescent="0.2">
      <c r="A409" s="81"/>
      <c r="B409" s="16"/>
      <c r="C409" s="115"/>
      <c r="D409" s="116"/>
      <c r="E409" s="16"/>
      <c r="F409" s="16"/>
      <c r="G409" s="16"/>
      <c r="H409" s="16"/>
      <c r="J409" s="126"/>
      <c r="K409" s="126"/>
      <c r="L409" s="126"/>
      <c r="M409" s="126"/>
      <c r="N409" s="126"/>
      <c r="O409" s="126"/>
      <c r="P409" s="126"/>
      <c r="Q409" s="58"/>
      <c r="R409" s="139"/>
      <c r="S409" s="58"/>
      <c r="T409" s="16"/>
      <c r="U409" s="16"/>
      <c r="V409" s="16"/>
      <c r="W409" s="16"/>
      <c r="X409" s="16"/>
      <c r="Y409" s="16"/>
      <c r="Z409" s="16"/>
      <c r="AA409" s="140"/>
      <c r="AB409" s="126"/>
      <c r="AC409" s="16"/>
      <c r="AD409" s="16"/>
      <c r="AE409" s="16"/>
      <c r="AF409" s="16"/>
      <c r="AG409" s="16"/>
      <c r="AH409" s="140"/>
      <c r="AI409" s="126"/>
      <c r="AJ409" s="16"/>
      <c r="AK409" s="16"/>
      <c r="AL409" s="16"/>
      <c r="AM409" s="140"/>
      <c r="AN409" s="141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40"/>
      <c r="BG409" s="126"/>
      <c r="BH409" s="16"/>
      <c r="BI409" s="16"/>
      <c r="BJ409" s="16"/>
      <c r="BK409" s="16"/>
      <c r="BL409" s="16"/>
      <c r="BM409" s="16"/>
      <c r="BN409" s="16"/>
      <c r="BO409" s="16"/>
      <c r="BP409" s="140"/>
      <c r="BQ409" s="126"/>
      <c r="BR409" s="16"/>
      <c r="BS409" s="16"/>
      <c r="BT409" s="16"/>
      <c r="BU409" s="16"/>
      <c r="BV409" s="16"/>
      <c r="BW409" s="140"/>
      <c r="BX409" s="126"/>
      <c r="BY409" s="16"/>
      <c r="BZ409" s="140"/>
      <c r="CA409" s="126"/>
      <c r="CB409" s="16"/>
      <c r="CC409" s="140"/>
      <c r="CD409" s="126"/>
      <c r="CE409" s="16"/>
      <c r="CG409" s="12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</row>
    <row r="410" spans="1:147" s="107" customFormat="1" x14ac:dyDescent="0.2">
      <c r="A410" s="81"/>
      <c r="B410" s="16"/>
      <c r="C410" s="115"/>
      <c r="D410" s="116"/>
      <c r="E410" s="16"/>
      <c r="F410" s="16"/>
      <c r="G410" s="16"/>
      <c r="H410" s="16"/>
      <c r="J410" s="126"/>
      <c r="K410" s="126"/>
      <c r="L410" s="126"/>
      <c r="M410" s="126"/>
      <c r="N410" s="126"/>
      <c r="O410" s="126"/>
      <c r="P410" s="126"/>
      <c r="Q410" s="58"/>
      <c r="R410" s="139"/>
      <c r="S410" s="58"/>
      <c r="T410" s="16"/>
      <c r="U410" s="16"/>
      <c r="V410" s="16"/>
      <c r="W410" s="16"/>
      <c r="X410" s="16"/>
      <c r="Y410" s="16"/>
      <c r="Z410" s="16"/>
      <c r="AA410" s="140"/>
      <c r="AB410" s="126"/>
      <c r="AC410" s="16"/>
      <c r="AD410" s="16"/>
      <c r="AE410" s="16"/>
      <c r="AF410" s="16"/>
      <c r="AG410" s="16"/>
      <c r="AH410" s="140"/>
      <c r="AI410" s="126"/>
      <c r="AJ410" s="16"/>
      <c r="AK410" s="16"/>
      <c r="AL410" s="16"/>
      <c r="AM410" s="140"/>
      <c r="AN410" s="141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40"/>
      <c r="BG410" s="126"/>
      <c r="BH410" s="16"/>
      <c r="BI410" s="16"/>
      <c r="BJ410" s="16"/>
      <c r="BK410" s="16"/>
      <c r="BL410" s="16"/>
      <c r="BM410" s="16"/>
      <c r="BN410" s="16"/>
      <c r="BO410" s="16"/>
      <c r="BP410" s="140"/>
      <c r="BQ410" s="126"/>
      <c r="BR410" s="16"/>
      <c r="BS410" s="16"/>
      <c r="BT410" s="16"/>
      <c r="BU410" s="16"/>
      <c r="BV410" s="16"/>
      <c r="BW410" s="140"/>
      <c r="BX410" s="126"/>
      <c r="BY410" s="16"/>
      <c r="BZ410" s="140"/>
      <c r="CA410" s="126"/>
      <c r="CB410" s="16"/>
      <c r="CC410" s="140"/>
      <c r="CD410" s="126"/>
      <c r="CE410" s="16"/>
      <c r="CG410" s="12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</row>
    <row r="411" spans="1:147" s="107" customFormat="1" x14ac:dyDescent="0.2">
      <c r="A411" s="81"/>
      <c r="B411" s="16"/>
      <c r="C411" s="115"/>
      <c r="D411" s="116"/>
      <c r="E411" s="16"/>
      <c r="F411" s="16"/>
      <c r="G411" s="16"/>
      <c r="H411" s="16"/>
      <c r="J411" s="126"/>
      <c r="K411" s="126"/>
      <c r="L411" s="126"/>
      <c r="M411" s="126"/>
      <c r="N411" s="126"/>
      <c r="O411" s="126"/>
      <c r="P411" s="126"/>
      <c r="Q411" s="58"/>
      <c r="R411" s="139"/>
      <c r="S411" s="58"/>
      <c r="T411" s="16"/>
      <c r="U411" s="16"/>
      <c r="V411" s="16"/>
      <c r="W411" s="16"/>
      <c r="X411" s="16"/>
      <c r="Y411" s="16"/>
      <c r="Z411" s="16"/>
      <c r="AA411" s="140"/>
      <c r="AB411" s="126"/>
      <c r="AC411" s="16"/>
      <c r="AD411" s="16"/>
      <c r="AE411" s="16"/>
      <c r="AF411" s="16"/>
      <c r="AG411" s="16"/>
      <c r="AH411" s="140"/>
      <c r="AI411" s="126"/>
      <c r="AJ411" s="16"/>
      <c r="AK411" s="16"/>
      <c r="AL411" s="16"/>
      <c r="AM411" s="140"/>
      <c r="AN411" s="141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40"/>
      <c r="BG411" s="126"/>
      <c r="BH411" s="16"/>
      <c r="BI411" s="16"/>
      <c r="BJ411" s="16"/>
      <c r="BK411" s="16"/>
      <c r="BL411" s="16"/>
      <c r="BM411" s="16"/>
      <c r="BN411" s="16"/>
      <c r="BO411" s="16"/>
      <c r="BP411" s="140"/>
      <c r="BQ411" s="126"/>
      <c r="BR411" s="16"/>
      <c r="BS411" s="16"/>
      <c r="BT411" s="16"/>
      <c r="BU411" s="16"/>
      <c r="BV411" s="16"/>
      <c r="BW411" s="140"/>
      <c r="BX411" s="126"/>
      <c r="BY411" s="16"/>
      <c r="BZ411" s="140"/>
      <c r="CA411" s="126"/>
      <c r="CB411" s="16"/>
      <c r="CC411" s="140"/>
      <c r="CD411" s="126"/>
      <c r="CE411" s="16"/>
      <c r="CG411" s="12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</row>
    <row r="412" spans="1:147" s="107" customFormat="1" x14ac:dyDescent="0.2">
      <c r="A412" s="81"/>
      <c r="B412" s="16"/>
      <c r="C412" s="115"/>
      <c r="D412" s="116"/>
      <c r="E412" s="16"/>
      <c r="F412" s="16"/>
      <c r="G412" s="16"/>
      <c r="H412" s="16"/>
      <c r="J412" s="126"/>
      <c r="K412" s="126"/>
      <c r="L412" s="126"/>
      <c r="M412" s="126"/>
      <c r="N412" s="126"/>
      <c r="O412" s="126"/>
      <c r="P412" s="126"/>
      <c r="Q412" s="58"/>
      <c r="R412" s="139"/>
      <c r="S412" s="58"/>
      <c r="T412" s="16"/>
      <c r="U412" s="16"/>
      <c r="V412" s="16"/>
      <c r="W412" s="16"/>
      <c r="X412" s="16"/>
      <c r="Y412" s="16"/>
      <c r="Z412" s="16"/>
      <c r="AA412" s="140"/>
      <c r="AB412" s="126"/>
      <c r="AC412" s="16"/>
      <c r="AD412" s="16"/>
      <c r="AE412" s="16"/>
      <c r="AF412" s="16"/>
      <c r="AG412" s="16"/>
      <c r="AH412" s="140"/>
      <c r="AI412" s="126"/>
      <c r="AJ412" s="16"/>
      <c r="AK412" s="16"/>
      <c r="AL412" s="16"/>
      <c r="AM412" s="140"/>
      <c r="AN412" s="141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40"/>
      <c r="BG412" s="126"/>
      <c r="BH412" s="16"/>
      <c r="BI412" s="16"/>
      <c r="BJ412" s="16"/>
      <c r="BK412" s="16"/>
      <c r="BL412" s="16"/>
      <c r="BM412" s="16"/>
      <c r="BN412" s="16"/>
      <c r="BO412" s="16"/>
      <c r="BP412" s="140"/>
      <c r="BQ412" s="126"/>
      <c r="BR412" s="16"/>
      <c r="BS412" s="16"/>
      <c r="BT412" s="16"/>
      <c r="BU412" s="16"/>
      <c r="BV412" s="16"/>
      <c r="BW412" s="140"/>
      <c r="BX412" s="126"/>
      <c r="BY412" s="16"/>
      <c r="BZ412" s="140"/>
      <c r="CA412" s="126"/>
      <c r="CB412" s="16"/>
      <c r="CC412" s="140"/>
      <c r="CD412" s="126"/>
      <c r="CE412" s="16"/>
      <c r="CG412" s="12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</row>
    <row r="413" spans="1:147" s="107" customFormat="1" x14ac:dyDescent="0.2">
      <c r="A413" s="138"/>
      <c r="B413" s="16"/>
      <c r="C413" s="115"/>
      <c r="D413" s="116"/>
      <c r="E413" s="16"/>
      <c r="F413" s="16"/>
      <c r="G413" s="16"/>
      <c r="H413" s="16"/>
      <c r="J413" s="126"/>
      <c r="K413" s="126"/>
      <c r="L413" s="126"/>
      <c r="M413" s="126"/>
      <c r="N413" s="126"/>
      <c r="O413" s="126"/>
      <c r="P413" s="126"/>
      <c r="Q413" s="58"/>
      <c r="R413" s="139"/>
      <c r="S413" s="58"/>
      <c r="T413" s="16"/>
      <c r="U413" s="16"/>
      <c r="V413" s="16"/>
      <c r="W413" s="16"/>
      <c r="X413" s="16"/>
      <c r="Y413" s="16"/>
      <c r="Z413" s="16"/>
      <c r="AA413" s="140"/>
      <c r="AB413" s="126"/>
      <c r="AC413" s="16"/>
      <c r="AD413" s="16"/>
      <c r="AE413" s="16"/>
      <c r="AF413" s="16"/>
      <c r="AG413" s="16"/>
      <c r="AH413" s="140"/>
      <c r="AI413" s="126"/>
      <c r="AJ413" s="16"/>
      <c r="AK413" s="16"/>
      <c r="AL413" s="16"/>
      <c r="AM413" s="140"/>
      <c r="AN413" s="141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40"/>
      <c r="BG413" s="126"/>
      <c r="BH413" s="16"/>
      <c r="BI413" s="16"/>
      <c r="BJ413" s="16"/>
      <c r="BK413" s="16"/>
      <c r="BL413" s="16"/>
      <c r="BM413" s="16"/>
      <c r="BN413" s="16"/>
      <c r="BO413" s="16"/>
      <c r="BP413" s="140"/>
      <c r="BQ413" s="126"/>
      <c r="BR413" s="16"/>
      <c r="BS413" s="16"/>
      <c r="BT413" s="16"/>
      <c r="BU413" s="16"/>
      <c r="BV413" s="16"/>
      <c r="BW413" s="140"/>
      <c r="BX413" s="126"/>
      <c r="BY413" s="16"/>
      <c r="BZ413" s="140"/>
      <c r="CA413" s="126"/>
      <c r="CB413" s="16"/>
      <c r="CC413" s="140"/>
      <c r="CD413" s="126"/>
      <c r="CE413" s="16"/>
      <c r="CG413" s="12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</row>
    <row r="414" spans="1:147" s="107" customFormat="1" x14ac:dyDescent="0.2">
      <c r="A414" s="81"/>
      <c r="B414" s="16"/>
      <c r="C414" s="115"/>
      <c r="D414" s="116"/>
      <c r="E414" s="16"/>
      <c r="F414" s="16"/>
      <c r="G414" s="16"/>
      <c r="H414" s="16"/>
      <c r="J414" s="126"/>
      <c r="K414" s="126"/>
      <c r="L414" s="126"/>
      <c r="M414" s="126"/>
      <c r="N414" s="126"/>
      <c r="O414" s="126"/>
      <c r="P414" s="126"/>
      <c r="Q414" s="58"/>
      <c r="R414" s="139"/>
      <c r="S414" s="58"/>
      <c r="T414" s="16"/>
      <c r="U414" s="16"/>
      <c r="V414" s="16"/>
      <c r="W414" s="16"/>
      <c r="X414" s="16"/>
      <c r="Y414" s="16"/>
      <c r="Z414" s="16"/>
      <c r="AA414" s="140"/>
      <c r="AB414" s="126"/>
      <c r="AC414" s="16"/>
      <c r="AD414" s="16"/>
      <c r="AE414" s="16"/>
      <c r="AF414" s="16"/>
      <c r="AG414" s="16"/>
      <c r="AH414" s="140"/>
      <c r="AI414" s="126"/>
      <c r="AJ414" s="16"/>
      <c r="AK414" s="16"/>
      <c r="AL414" s="16"/>
      <c r="AM414" s="140"/>
      <c r="AN414" s="141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40"/>
      <c r="BG414" s="126"/>
      <c r="BH414" s="16"/>
      <c r="BI414" s="16"/>
      <c r="BJ414" s="16"/>
      <c r="BK414" s="16"/>
      <c r="BL414" s="16"/>
      <c r="BM414" s="16"/>
      <c r="BN414" s="16"/>
      <c r="BO414" s="16"/>
      <c r="BP414" s="140"/>
      <c r="BQ414" s="126"/>
      <c r="BR414" s="16"/>
      <c r="BS414" s="16"/>
      <c r="BT414" s="16"/>
      <c r="BU414" s="16"/>
      <c r="BV414" s="16"/>
      <c r="BW414" s="140"/>
      <c r="BX414" s="126"/>
      <c r="BY414" s="16"/>
      <c r="BZ414" s="140"/>
      <c r="CA414" s="126"/>
      <c r="CB414" s="16"/>
      <c r="CC414" s="140"/>
      <c r="CD414" s="126"/>
      <c r="CE414" s="16"/>
      <c r="CG414" s="12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</row>
    <row r="415" spans="1:147" s="107" customFormat="1" x14ac:dyDescent="0.2">
      <c r="A415" s="81"/>
      <c r="B415" s="16"/>
      <c r="C415" s="115"/>
      <c r="D415" s="116"/>
      <c r="E415" s="16"/>
      <c r="F415" s="16"/>
      <c r="G415" s="16"/>
      <c r="H415" s="16"/>
      <c r="J415" s="126"/>
      <c r="K415" s="126"/>
      <c r="L415" s="126"/>
      <c r="M415" s="126"/>
      <c r="N415" s="126"/>
      <c r="O415" s="126"/>
      <c r="P415" s="126"/>
      <c r="Q415" s="58"/>
      <c r="R415" s="139"/>
      <c r="S415" s="58"/>
      <c r="T415" s="16"/>
      <c r="U415" s="16"/>
      <c r="V415" s="16"/>
      <c r="W415" s="16"/>
      <c r="X415" s="16"/>
      <c r="Y415" s="16"/>
      <c r="Z415" s="16"/>
      <c r="AA415" s="140"/>
      <c r="AB415" s="126"/>
      <c r="AC415" s="16"/>
      <c r="AD415" s="16"/>
      <c r="AE415" s="16"/>
      <c r="AF415" s="16"/>
      <c r="AG415" s="16"/>
      <c r="AH415" s="140"/>
      <c r="AI415" s="126"/>
      <c r="AJ415" s="16"/>
      <c r="AK415" s="16"/>
      <c r="AL415" s="16"/>
      <c r="AM415" s="140"/>
      <c r="AN415" s="141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40"/>
      <c r="BG415" s="126"/>
      <c r="BH415" s="16"/>
      <c r="BI415" s="16"/>
      <c r="BJ415" s="16"/>
      <c r="BK415" s="16"/>
      <c r="BL415" s="16"/>
      <c r="BM415" s="16"/>
      <c r="BN415" s="16"/>
      <c r="BO415" s="16"/>
      <c r="BP415" s="140"/>
      <c r="BQ415" s="126"/>
      <c r="BR415" s="16"/>
      <c r="BS415" s="16"/>
      <c r="BT415" s="16"/>
      <c r="BU415" s="16"/>
      <c r="BV415" s="16"/>
      <c r="BW415" s="140"/>
      <c r="BX415" s="126"/>
      <c r="BY415" s="16"/>
      <c r="BZ415" s="140"/>
      <c r="CA415" s="126"/>
      <c r="CB415" s="16"/>
      <c r="CC415" s="140"/>
      <c r="CD415" s="126"/>
      <c r="CE415" s="16"/>
      <c r="CG415" s="12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</row>
    <row r="416" spans="1:147" s="107" customFormat="1" x14ac:dyDescent="0.2">
      <c r="A416" s="81"/>
      <c r="B416" s="16"/>
      <c r="C416" s="115"/>
      <c r="D416" s="116"/>
      <c r="E416" s="16"/>
      <c r="F416" s="16"/>
      <c r="G416" s="16"/>
      <c r="H416" s="16"/>
      <c r="J416" s="126"/>
      <c r="K416" s="126"/>
      <c r="L416" s="126"/>
      <c r="M416" s="126"/>
      <c r="N416" s="126"/>
      <c r="O416" s="126"/>
      <c r="P416" s="126"/>
      <c r="Q416" s="58"/>
      <c r="R416" s="139"/>
      <c r="S416" s="58"/>
      <c r="T416" s="16"/>
      <c r="U416" s="16"/>
      <c r="V416" s="16"/>
      <c r="W416" s="16"/>
      <c r="X416" s="16"/>
      <c r="Y416" s="16"/>
      <c r="Z416" s="16"/>
      <c r="AA416" s="140"/>
      <c r="AB416" s="126"/>
      <c r="AC416" s="16"/>
      <c r="AD416" s="16"/>
      <c r="AE416" s="16"/>
      <c r="AF416" s="16"/>
      <c r="AG416" s="16"/>
      <c r="AH416" s="140"/>
      <c r="AI416" s="126"/>
      <c r="AJ416" s="16"/>
      <c r="AK416" s="16"/>
      <c r="AL416" s="16"/>
      <c r="AM416" s="140"/>
      <c r="AN416" s="141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40"/>
      <c r="BG416" s="126"/>
      <c r="BH416" s="16"/>
      <c r="BI416" s="16"/>
      <c r="BJ416" s="16"/>
      <c r="BK416" s="16"/>
      <c r="BL416" s="16"/>
      <c r="BM416" s="16"/>
      <c r="BN416" s="16"/>
      <c r="BO416" s="16"/>
      <c r="BP416" s="140"/>
      <c r="BQ416" s="126"/>
      <c r="BR416" s="16"/>
      <c r="BS416" s="16"/>
      <c r="BT416" s="16"/>
      <c r="BU416" s="16"/>
      <c r="BV416" s="16"/>
      <c r="BW416" s="140"/>
      <c r="BX416" s="126"/>
      <c r="BY416" s="16"/>
      <c r="BZ416" s="140"/>
      <c r="CA416" s="126"/>
      <c r="CB416" s="16"/>
      <c r="CC416" s="140"/>
      <c r="CD416" s="126"/>
      <c r="CE416" s="16"/>
      <c r="CG416" s="12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</row>
    <row r="417" spans="1:147" s="107" customFormat="1" x14ac:dyDescent="0.2">
      <c r="A417" s="81"/>
      <c r="B417" s="16"/>
      <c r="C417" s="115"/>
      <c r="D417" s="116"/>
      <c r="E417" s="16"/>
      <c r="F417" s="16"/>
      <c r="G417" s="16"/>
      <c r="H417" s="16"/>
      <c r="J417" s="126"/>
      <c r="K417" s="126"/>
      <c r="L417" s="126"/>
      <c r="M417" s="126"/>
      <c r="N417" s="126"/>
      <c r="O417" s="126"/>
      <c r="P417" s="126"/>
      <c r="Q417" s="58"/>
      <c r="R417" s="139"/>
      <c r="S417" s="58"/>
      <c r="T417" s="16"/>
      <c r="U417" s="16"/>
      <c r="V417" s="16"/>
      <c r="W417" s="16"/>
      <c r="X417" s="16"/>
      <c r="Y417" s="16"/>
      <c r="Z417" s="16"/>
      <c r="AA417" s="140"/>
      <c r="AB417" s="126"/>
      <c r="AC417" s="16"/>
      <c r="AD417" s="16"/>
      <c r="AE417" s="16"/>
      <c r="AF417" s="16"/>
      <c r="AG417" s="16"/>
      <c r="AH417" s="140"/>
      <c r="AI417" s="126"/>
      <c r="AJ417" s="16"/>
      <c r="AK417" s="16"/>
      <c r="AL417" s="16"/>
      <c r="AM417" s="140"/>
      <c r="AN417" s="141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40"/>
      <c r="BG417" s="126"/>
      <c r="BH417" s="16"/>
      <c r="BI417" s="16"/>
      <c r="BJ417" s="16"/>
      <c r="BK417" s="16"/>
      <c r="BL417" s="16"/>
      <c r="BM417" s="16"/>
      <c r="BN417" s="16"/>
      <c r="BO417" s="16"/>
      <c r="BP417" s="140"/>
      <c r="BQ417" s="126"/>
      <c r="BR417" s="16"/>
      <c r="BS417" s="16"/>
      <c r="BT417" s="16"/>
      <c r="BU417" s="16"/>
      <c r="BV417" s="16"/>
      <c r="BW417" s="140"/>
      <c r="BX417" s="126"/>
      <c r="BY417" s="16"/>
      <c r="BZ417" s="140"/>
      <c r="CA417" s="126"/>
      <c r="CB417" s="16"/>
      <c r="CC417" s="140"/>
      <c r="CD417" s="126"/>
      <c r="CE417" s="16"/>
      <c r="CG417" s="12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</row>
    <row r="418" spans="1:147" s="107" customFormat="1" x14ac:dyDescent="0.2">
      <c r="A418" s="81"/>
      <c r="B418" s="16"/>
      <c r="C418" s="115"/>
      <c r="D418" s="116"/>
      <c r="E418" s="16"/>
      <c r="F418" s="16"/>
      <c r="G418" s="16"/>
      <c r="H418" s="16"/>
      <c r="J418" s="126"/>
      <c r="K418" s="126"/>
      <c r="L418" s="126"/>
      <c r="M418" s="126"/>
      <c r="N418" s="126"/>
      <c r="O418" s="126"/>
      <c r="P418" s="126"/>
      <c r="Q418" s="58"/>
      <c r="R418" s="139"/>
      <c r="S418" s="58"/>
      <c r="T418" s="16"/>
      <c r="U418" s="16"/>
      <c r="V418" s="16"/>
      <c r="W418" s="16"/>
      <c r="X418" s="16"/>
      <c r="Y418" s="16"/>
      <c r="Z418" s="16"/>
      <c r="AA418" s="140"/>
      <c r="AB418" s="126"/>
      <c r="AC418" s="16"/>
      <c r="AD418" s="16"/>
      <c r="AE418" s="16"/>
      <c r="AF418" s="16"/>
      <c r="AG418" s="16"/>
      <c r="AH418" s="140"/>
      <c r="AI418" s="126"/>
      <c r="AJ418" s="16"/>
      <c r="AK418" s="16"/>
      <c r="AL418" s="16"/>
      <c r="AM418" s="140"/>
      <c r="AN418" s="141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40"/>
      <c r="BG418" s="126"/>
      <c r="BH418" s="16"/>
      <c r="BI418" s="16"/>
      <c r="BJ418" s="16"/>
      <c r="BK418" s="16"/>
      <c r="BL418" s="16"/>
      <c r="BM418" s="16"/>
      <c r="BN418" s="16"/>
      <c r="BO418" s="16"/>
      <c r="BP418" s="140"/>
      <c r="BQ418" s="126"/>
      <c r="BR418" s="16"/>
      <c r="BS418" s="16"/>
      <c r="BT418" s="16"/>
      <c r="BU418" s="16"/>
      <c r="BV418" s="16"/>
      <c r="BW418" s="140"/>
      <c r="BX418" s="126"/>
      <c r="BY418" s="16"/>
      <c r="BZ418" s="140"/>
      <c r="CA418" s="126"/>
      <c r="CB418" s="16"/>
      <c r="CC418" s="140"/>
      <c r="CD418" s="126"/>
      <c r="CE418" s="16"/>
      <c r="CG418" s="12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</row>
    <row r="419" spans="1:147" s="107" customFormat="1" x14ac:dyDescent="0.2">
      <c r="A419" s="81"/>
      <c r="B419" s="16"/>
      <c r="C419" s="115"/>
      <c r="D419" s="116"/>
      <c r="E419" s="16"/>
      <c r="F419" s="16"/>
      <c r="G419" s="16"/>
      <c r="H419" s="16"/>
      <c r="J419" s="126"/>
      <c r="K419" s="126"/>
      <c r="L419" s="126"/>
      <c r="M419" s="126"/>
      <c r="N419" s="126"/>
      <c r="O419" s="126"/>
      <c r="P419" s="126"/>
      <c r="Q419" s="58"/>
      <c r="R419" s="139"/>
      <c r="S419" s="58"/>
      <c r="T419" s="16"/>
      <c r="U419" s="16"/>
      <c r="V419" s="16"/>
      <c r="W419" s="16"/>
      <c r="X419" s="16"/>
      <c r="Y419" s="16"/>
      <c r="Z419" s="16"/>
      <c r="AA419" s="140"/>
      <c r="AB419" s="126"/>
      <c r="AC419" s="16"/>
      <c r="AD419" s="16"/>
      <c r="AE419" s="16"/>
      <c r="AF419" s="16"/>
      <c r="AG419" s="16"/>
      <c r="AH419" s="140"/>
      <c r="AI419" s="126"/>
      <c r="AJ419" s="16"/>
      <c r="AK419" s="16"/>
      <c r="AL419" s="16"/>
      <c r="AM419" s="140"/>
      <c r="AN419" s="141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40"/>
      <c r="BG419" s="126"/>
      <c r="BH419" s="16"/>
      <c r="BI419" s="16"/>
      <c r="BJ419" s="16"/>
      <c r="BK419" s="16"/>
      <c r="BL419" s="16"/>
      <c r="BM419" s="16"/>
      <c r="BN419" s="16"/>
      <c r="BO419" s="16"/>
      <c r="BP419" s="140"/>
      <c r="BQ419" s="126"/>
      <c r="BR419" s="16"/>
      <c r="BS419" s="16"/>
      <c r="BT419" s="16"/>
      <c r="BU419" s="16"/>
      <c r="BV419" s="16"/>
      <c r="BW419" s="140"/>
      <c r="BX419" s="126"/>
      <c r="BY419" s="16"/>
      <c r="BZ419" s="140"/>
      <c r="CA419" s="126"/>
      <c r="CB419" s="16"/>
      <c r="CC419" s="140"/>
      <c r="CD419" s="126"/>
      <c r="CE419" s="16"/>
      <c r="CG419" s="12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</row>
    <row r="420" spans="1:147" s="107" customFormat="1" x14ac:dyDescent="0.2">
      <c r="A420" s="81"/>
      <c r="B420" s="16"/>
      <c r="C420" s="115"/>
      <c r="D420" s="116"/>
      <c r="E420" s="16"/>
      <c r="F420" s="16"/>
      <c r="G420" s="16"/>
      <c r="H420" s="16"/>
      <c r="J420" s="126"/>
      <c r="K420" s="126"/>
      <c r="L420" s="126"/>
      <c r="M420" s="126"/>
      <c r="N420" s="126"/>
      <c r="O420" s="126"/>
      <c r="P420" s="126"/>
      <c r="Q420" s="58"/>
      <c r="R420" s="139"/>
      <c r="S420" s="58"/>
      <c r="T420" s="16"/>
      <c r="U420" s="16"/>
      <c r="V420" s="16"/>
      <c r="W420" s="16"/>
      <c r="X420" s="16"/>
      <c r="Y420" s="16"/>
      <c r="Z420" s="16"/>
      <c r="AA420" s="140"/>
      <c r="AB420" s="126"/>
      <c r="AC420" s="16"/>
      <c r="AD420" s="16"/>
      <c r="AE420" s="16"/>
      <c r="AF420" s="16"/>
      <c r="AG420" s="16"/>
      <c r="AH420" s="140"/>
      <c r="AI420" s="126"/>
      <c r="AJ420" s="16"/>
      <c r="AK420" s="16"/>
      <c r="AL420" s="16"/>
      <c r="AM420" s="140"/>
      <c r="AN420" s="141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40"/>
      <c r="BG420" s="126"/>
      <c r="BH420" s="16"/>
      <c r="BI420" s="16"/>
      <c r="BJ420" s="16"/>
      <c r="BK420" s="16"/>
      <c r="BL420" s="16"/>
      <c r="BM420" s="16"/>
      <c r="BN420" s="16"/>
      <c r="BO420" s="16"/>
      <c r="BP420" s="140"/>
      <c r="BQ420" s="126"/>
      <c r="BR420" s="16"/>
      <c r="BS420" s="16"/>
      <c r="BT420" s="16"/>
      <c r="BU420" s="16"/>
      <c r="BV420" s="16"/>
      <c r="BW420" s="140"/>
      <c r="BX420" s="126"/>
      <c r="BY420" s="16"/>
      <c r="BZ420" s="140"/>
      <c r="CA420" s="126"/>
      <c r="CB420" s="16"/>
      <c r="CC420" s="140"/>
      <c r="CD420" s="126"/>
      <c r="CE420" s="16"/>
      <c r="CG420" s="12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</row>
    <row r="421" spans="1:147" s="107" customFormat="1" x14ac:dyDescent="0.2">
      <c r="A421" s="81"/>
      <c r="B421" s="16"/>
      <c r="C421" s="115"/>
      <c r="D421" s="116"/>
      <c r="E421" s="16"/>
      <c r="F421" s="16"/>
      <c r="G421" s="16"/>
      <c r="H421" s="16"/>
      <c r="J421" s="126"/>
      <c r="K421" s="126"/>
      <c r="L421" s="126"/>
      <c r="M421" s="126"/>
      <c r="N421" s="126"/>
      <c r="O421" s="126"/>
      <c r="P421" s="126"/>
      <c r="Q421" s="58"/>
      <c r="R421" s="139"/>
      <c r="S421" s="58"/>
      <c r="T421" s="16"/>
      <c r="U421" s="16"/>
      <c r="V421" s="16"/>
      <c r="W421" s="16"/>
      <c r="X421" s="16"/>
      <c r="Y421" s="16"/>
      <c r="Z421" s="16"/>
      <c r="AA421" s="140"/>
      <c r="AB421" s="126"/>
      <c r="AC421" s="16"/>
      <c r="AD421" s="16"/>
      <c r="AE421" s="16"/>
      <c r="AF421" s="16"/>
      <c r="AG421" s="16"/>
      <c r="AH421" s="140"/>
      <c r="AI421" s="126"/>
      <c r="AJ421" s="16"/>
      <c r="AK421" s="16"/>
      <c r="AL421" s="16"/>
      <c r="AM421" s="140"/>
      <c r="AN421" s="141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40"/>
      <c r="BG421" s="126"/>
      <c r="BH421" s="16"/>
      <c r="BI421" s="16"/>
      <c r="BJ421" s="16"/>
      <c r="BK421" s="16"/>
      <c r="BL421" s="16"/>
      <c r="BM421" s="16"/>
      <c r="BN421" s="16"/>
      <c r="BO421" s="16"/>
      <c r="BP421" s="140"/>
      <c r="BQ421" s="126"/>
      <c r="BR421" s="16"/>
      <c r="BS421" s="16"/>
      <c r="BT421" s="16"/>
      <c r="BU421" s="16"/>
      <c r="BV421" s="16"/>
      <c r="BW421" s="140"/>
      <c r="BX421" s="126"/>
      <c r="BY421" s="16"/>
      <c r="BZ421" s="140"/>
      <c r="CA421" s="126"/>
      <c r="CB421" s="16"/>
      <c r="CC421" s="140"/>
      <c r="CD421" s="126"/>
      <c r="CE421" s="16"/>
      <c r="CG421" s="12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</row>
    <row r="422" spans="1:147" s="107" customFormat="1" x14ac:dyDescent="0.2">
      <c r="A422" s="81"/>
      <c r="B422" s="16"/>
      <c r="C422" s="115"/>
      <c r="D422" s="116"/>
      <c r="E422" s="16"/>
      <c r="F422" s="16"/>
      <c r="G422" s="16"/>
      <c r="H422" s="16"/>
      <c r="J422" s="126"/>
      <c r="K422" s="126"/>
      <c r="L422" s="126"/>
      <c r="M422" s="126"/>
      <c r="N422" s="126"/>
      <c r="O422" s="126"/>
      <c r="P422" s="126"/>
      <c r="Q422" s="58"/>
      <c r="R422" s="139"/>
      <c r="S422" s="58"/>
      <c r="T422" s="16"/>
      <c r="U422" s="16"/>
      <c r="V422" s="16"/>
      <c r="W422" s="16"/>
      <c r="X422" s="16"/>
      <c r="Y422" s="16"/>
      <c r="Z422" s="16"/>
      <c r="AA422" s="140"/>
      <c r="AB422" s="126"/>
      <c r="AC422" s="16"/>
      <c r="AD422" s="16"/>
      <c r="AE422" s="16"/>
      <c r="AF422" s="16"/>
      <c r="AG422" s="16"/>
      <c r="AH422" s="140"/>
      <c r="AI422" s="126"/>
      <c r="AJ422" s="16"/>
      <c r="AK422" s="16"/>
      <c r="AL422" s="16"/>
      <c r="AM422" s="140"/>
      <c r="AN422" s="141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40"/>
      <c r="BG422" s="126"/>
      <c r="BH422" s="16"/>
      <c r="BI422" s="16"/>
      <c r="BJ422" s="16"/>
      <c r="BK422" s="16"/>
      <c r="BL422" s="16"/>
      <c r="BM422" s="16"/>
      <c r="BN422" s="16"/>
      <c r="BO422" s="16"/>
      <c r="BP422" s="140"/>
      <c r="BQ422" s="126"/>
      <c r="BR422" s="16"/>
      <c r="BS422" s="16"/>
      <c r="BT422" s="16"/>
      <c r="BU422" s="16"/>
      <c r="BV422" s="16"/>
      <c r="BW422" s="140"/>
      <c r="BX422" s="126"/>
      <c r="BY422" s="16"/>
      <c r="BZ422" s="140"/>
      <c r="CA422" s="126"/>
      <c r="CB422" s="16"/>
      <c r="CC422" s="140"/>
      <c r="CD422" s="126"/>
      <c r="CE422" s="16"/>
      <c r="CG422" s="12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</row>
    <row r="423" spans="1:147" s="107" customFormat="1" x14ac:dyDescent="0.2">
      <c r="A423" s="81"/>
      <c r="B423" s="16"/>
      <c r="C423" s="115"/>
      <c r="D423" s="116"/>
      <c r="E423" s="16"/>
      <c r="F423" s="16"/>
      <c r="G423" s="16"/>
      <c r="H423" s="16"/>
      <c r="J423" s="126"/>
      <c r="K423" s="126"/>
      <c r="L423" s="126"/>
      <c r="M423" s="126"/>
      <c r="N423" s="126"/>
      <c r="O423" s="126"/>
      <c r="P423" s="126"/>
      <c r="Q423" s="58"/>
      <c r="R423" s="139"/>
      <c r="S423" s="58"/>
      <c r="T423" s="16"/>
      <c r="U423" s="16"/>
      <c r="V423" s="16"/>
      <c r="W423" s="16"/>
      <c r="X423" s="16"/>
      <c r="Y423" s="16"/>
      <c r="Z423" s="16"/>
      <c r="AA423" s="140"/>
      <c r="AB423" s="126"/>
      <c r="AC423" s="16"/>
      <c r="AD423" s="16"/>
      <c r="AE423" s="16"/>
      <c r="AF423" s="16"/>
      <c r="AG423" s="16"/>
      <c r="AH423" s="140"/>
      <c r="AI423" s="126"/>
      <c r="AJ423" s="16"/>
      <c r="AK423" s="16"/>
      <c r="AL423" s="16"/>
      <c r="AM423" s="140"/>
      <c r="AN423" s="141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40"/>
      <c r="BG423" s="126"/>
      <c r="BH423" s="16"/>
      <c r="BI423" s="16"/>
      <c r="BJ423" s="16"/>
      <c r="BK423" s="16"/>
      <c r="BL423" s="16"/>
      <c r="BM423" s="16"/>
      <c r="BN423" s="16"/>
      <c r="BO423" s="16"/>
      <c r="BP423" s="140"/>
      <c r="BQ423" s="126"/>
      <c r="BR423" s="16"/>
      <c r="BS423" s="16"/>
      <c r="BT423" s="16"/>
      <c r="BU423" s="16"/>
      <c r="BV423" s="16"/>
      <c r="BW423" s="140"/>
      <c r="BX423" s="126"/>
      <c r="BY423" s="16"/>
      <c r="BZ423" s="140"/>
      <c r="CA423" s="126"/>
      <c r="CB423" s="16"/>
      <c r="CC423" s="140"/>
      <c r="CD423" s="126"/>
      <c r="CE423" s="16"/>
      <c r="CG423" s="12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</row>
    <row r="424" spans="1:147" s="107" customFormat="1" x14ac:dyDescent="0.2">
      <c r="A424" s="81"/>
      <c r="B424" s="16"/>
      <c r="C424" s="115"/>
      <c r="D424" s="116"/>
      <c r="E424" s="16"/>
      <c r="F424" s="16"/>
      <c r="G424" s="16"/>
      <c r="H424" s="16"/>
      <c r="J424" s="126"/>
      <c r="K424" s="126"/>
      <c r="L424" s="126"/>
      <c r="M424" s="126"/>
      <c r="N424" s="126"/>
      <c r="O424" s="126"/>
      <c r="P424" s="126"/>
      <c r="Q424" s="58"/>
      <c r="R424" s="139"/>
      <c r="S424" s="58"/>
      <c r="T424" s="16"/>
      <c r="U424" s="16"/>
      <c r="V424" s="16"/>
      <c r="W424" s="16"/>
      <c r="X424" s="16"/>
      <c r="Y424" s="16"/>
      <c r="Z424" s="16"/>
      <c r="AA424" s="140"/>
      <c r="AB424" s="126"/>
      <c r="AC424" s="16"/>
      <c r="AD424" s="16"/>
      <c r="AE424" s="16"/>
      <c r="AF424" s="16"/>
      <c r="AG424" s="16"/>
      <c r="AH424" s="140"/>
      <c r="AI424" s="126"/>
      <c r="AJ424" s="16"/>
      <c r="AK424" s="16"/>
      <c r="AL424" s="16"/>
      <c r="AM424" s="140"/>
      <c r="AN424" s="141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40"/>
      <c r="BG424" s="126"/>
      <c r="BH424" s="16"/>
      <c r="BI424" s="16"/>
      <c r="BJ424" s="16"/>
      <c r="BK424" s="16"/>
      <c r="BL424" s="16"/>
      <c r="BM424" s="16"/>
      <c r="BN424" s="16"/>
      <c r="BO424" s="16"/>
      <c r="BP424" s="140"/>
      <c r="BQ424" s="126"/>
      <c r="BR424" s="16"/>
      <c r="BS424" s="16"/>
      <c r="BT424" s="16"/>
      <c r="BU424" s="16"/>
      <c r="BV424" s="16"/>
      <c r="BW424" s="140"/>
      <c r="BX424" s="126"/>
      <c r="BY424" s="16"/>
      <c r="BZ424" s="140"/>
      <c r="CA424" s="126"/>
      <c r="CB424" s="16"/>
      <c r="CC424" s="140"/>
      <c r="CD424" s="126"/>
      <c r="CE424" s="16"/>
      <c r="CG424" s="12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</row>
    <row r="425" spans="1:147" s="107" customFormat="1" x14ac:dyDescent="0.2">
      <c r="A425" s="81"/>
      <c r="B425" s="16"/>
      <c r="C425" s="115"/>
      <c r="D425" s="116"/>
      <c r="E425" s="16"/>
      <c r="F425" s="16"/>
      <c r="G425" s="16"/>
      <c r="H425" s="16"/>
      <c r="J425" s="126"/>
      <c r="K425" s="126"/>
      <c r="L425" s="126"/>
      <c r="M425" s="126"/>
      <c r="N425" s="126"/>
      <c r="O425" s="126"/>
      <c r="P425" s="126"/>
      <c r="Q425" s="58"/>
      <c r="R425" s="139"/>
      <c r="S425" s="58"/>
      <c r="T425" s="16"/>
      <c r="U425" s="16"/>
      <c r="V425" s="16"/>
      <c r="W425" s="16"/>
      <c r="X425" s="16"/>
      <c r="Y425" s="16"/>
      <c r="Z425" s="16"/>
      <c r="AA425" s="140"/>
      <c r="AB425" s="126"/>
      <c r="AC425" s="16"/>
      <c r="AD425" s="16"/>
      <c r="AE425" s="16"/>
      <c r="AF425" s="16"/>
      <c r="AG425" s="16"/>
      <c r="AH425" s="140"/>
      <c r="AI425" s="126"/>
      <c r="AJ425" s="16"/>
      <c r="AK425" s="16"/>
      <c r="AL425" s="16"/>
      <c r="AM425" s="140"/>
      <c r="AN425" s="141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40"/>
      <c r="BG425" s="126"/>
      <c r="BH425" s="16"/>
      <c r="BI425" s="16"/>
      <c r="BJ425" s="16"/>
      <c r="BK425" s="16"/>
      <c r="BL425" s="16"/>
      <c r="BM425" s="16"/>
      <c r="BN425" s="16"/>
      <c r="BO425" s="16"/>
      <c r="BP425" s="140"/>
      <c r="BQ425" s="126"/>
      <c r="BR425" s="16"/>
      <c r="BS425" s="16"/>
      <c r="BT425" s="16"/>
      <c r="BU425" s="16"/>
      <c r="BV425" s="16"/>
      <c r="BW425" s="140"/>
      <c r="BX425" s="126"/>
      <c r="BY425" s="16"/>
      <c r="BZ425" s="140"/>
      <c r="CA425" s="126"/>
      <c r="CB425" s="16"/>
      <c r="CC425" s="140"/>
      <c r="CD425" s="126"/>
      <c r="CE425" s="16"/>
      <c r="CG425" s="12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</row>
    <row r="426" spans="1:147" s="107" customFormat="1" x14ac:dyDescent="0.2">
      <c r="A426" s="81"/>
      <c r="B426" s="16"/>
      <c r="C426" s="115"/>
      <c r="D426" s="116"/>
      <c r="E426" s="16"/>
      <c r="F426" s="16"/>
      <c r="G426" s="16"/>
      <c r="H426" s="16"/>
      <c r="J426" s="126"/>
      <c r="K426" s="126"/>
      <c r="L426" s="126"/>
      <c r="M426" s="126"/>
      <c r="N426" s="126"/>
      <c r="O426" s="126"/>
      <c r="P426" s="126"/>
      <c r="Q426" s="58"/>
      <c r="R426" s="139"/>
      <c r="S426" s="58"/>
      <c r="T426" s="16"/>
      <c r="U426" s="16"/>
      <c r="V426" s="16"/>
      <c r="W426" s="16"/>
      <c r="X426" s="16"/>
      <c r="Y426" s="16"/>
      <c r="Z426" s="16"/>
      <c r="AA426" s="140"/>
      <c r="AB426" s="126"/>
      <c r="AC426" s="16"/>
      <c r="AD426" s="16"/>
      <c r="AE426" s="16"/>
      <c r="AF426" s="16"/>
      <c r="AG426" s="16"/>
      <c r="AH426" s="140"/>
      <c r="AI426" s="126"/>
      <c r="AJ426" s="16"/>
      <c r="AK426" s="16"/>
      <c r="AL426" s="16"/>
      <c r="AM426" s="140"/>
      <c r="AN426" s="141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40"/>
      <c r="BG426" s="126"/>
      <c r="BH426" s="16"/>
      <c r="BI426" s="16"/>
      <c r="BJ426" s="16"/>
      <c r="BK426" s="16"/>
      <c r="BL426" s="16"/>
      <c r="BM426" s="16"/>
      <c r="BN426" s="16"/>
      <c r="BO426" s="16"/>
      <c r="BP426" s="140"/>
      <c r="BQ426" s="126"/>
      <c r="BR426" s="16"/>
      <c r="BS426" s="16"/>
      <c r="BT426" s="16"/>
      <c r="BU426" s="16"/>
      <c r="BV426" s="16"/>
      <c r="BW426" s="140"/>
      <c r="BX426" s="126"/>
      <c r="BY426" s="16"/>
      <c r="BZ426" s="140"/>
      <c r="CA426" s="126"/>
      <c r="CB426" s="16"/>
      <c r="CC426" s="140"/>
      <c r="CD426" s="126"/>
      <c r="CE426" s="16"/>
      <c r="CG426" s="12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</row>
    <row r="427" spans="1:147" s="107" customFormat="1" x14ac:dyDescent="0.2">
      <c r="A427" s="138"/>
      <c r="B427" s="16"/>
      <c r="C427" s="115"/>
      <c r="D427" s="116"/>
      <c r="E427" s="16"/>
      <c r="F427" s="16"/>
      <c r="G427" s="16"/>
      <c r="H427" s="16"/>
      <c r="J427" s="126"/>
      <c r="K427" s="126"/>
      <c r="L427" s="126"/>
      <c r="M427" s="126"/>
      <c r="N427" s="126"/>
      <c r="O427" s="126"/>
      <c r="P427" s="126"/>
      <c r="Q427" s="58"/>
      <c r="R427" s="139"/>
      <c r="S427" s="58"/>
      <c r="T427" s="16"/>
      <c r="U427" s="16"/>
      <c r="V427" s="16"/>
      <c r="W427" s="16"/>
      <c r="X427" s="16"/>
      <c r="Y427" s="16"/>
      <c r="Z427" s="16"/>
      <c r="AA427" s="140"/>
      <c r="AB427" s="126"/>
      <c r="AC427" s="16"/>
      <c r="AD427" s="16"/>
      <c r="AE427" s="16"/>
      <c r="AF427" s="16"/>
      <c r="AG427" s="16"/>
      <c r="AH427" s="140"/>
      <c r="AI427" s="126"/>
      <c r="AJ427" s="16"/>
      <c r="AK427" s="16"/>
      <c r="AL427" s="16"/>
      <c r="AM427" s="140"/>
      <c r="AN427" s="141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40"/>
      <c r="BG427" s="126"/>
      <c r="BH427" s="16"/>
      <c r="BI427" s="16"/>
      <c r="BJ427" s="16"/>
      <c r="BK427" s="16"/>
      <c r="BL427" s="16"/>
      <c r="BM427" s="16"/>
      <c r="BN427" s="16"/>
      <c r="BO427" s="16"/>
      <c r="BP427" s="140"/>
      <c r="BQ427" s="126"/>
      <c r="BR427" s="16"/>
      <c r="BS427" s="16"/>
      <c r="BT427" s="16"/>
      <c r="BU427" s="16"/>
      <c r="BV427" s="16"/>
      <c r="BW427" s="140"/>
      <c r="BX427" s="126"/>
      <c r="BY427" s="16"/>
      <c r="BZ427" s="140"/>
      <c r="CA427" s="126"/>
      <c r="CB427" s="16"/>
      <c r="CC427" s="140"/>
      <c r="CD427" s="126"/>
      <c r="CE427" s="16"/>
      <c r="CG427" s="12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</row>
    <row r="428" spans="1:147" s="107" customFormat="1" x14ac:dyDescent="0.2">
      <c r="A428" s="81"/>
      <c r="B428" s="16"/>
      <c r="C428" s="115"/>
      <c r="D428" s="116"/>
      <c r="E428" s="16"/>
      <c r="F428" s="16"/>
      <c r="G428" s="16"/>
      <c r="H428" s="16"/>
      <c r="J428" s="126"/>
      <c r="K428" s="126"/>
      <c r="L428" s="126"/>
      <c r="M428" s="126"/>
      <c r="N428" s="126"/>
      <c r="O428" s="126"/>
      <c r="P428" s="126"/>
      <c r="Q428" s="58"/>
      <c r="R428" s="139"/>
      <c r="S428" s="58"/>
      <c r="T428" s="16"/>
      <c r="U428" s="16"/>
      <c r="V428" s="16"/>
      <c r="W428" s="16"/>
      <c r="X428" s="16"/>
      <c r="Y428" s="16"/>
      <c r="Z428" s="16"/>
      <c r="AA428" s="140"/>
      <c r="AB428" s="126"/>
      <c r="AC428" s="16"/>
      <c r="AD428" s="16"/>
      <c r="AE428" s="16"/>
      <c r="AF428" s="16"/>
      <c r="AG428" s="16"/>
      <c r="AH428" s="140"/>
      <c r="AI428" s="126"/>
      <c r="AJ428" s="16"/>
      <c r="AK428" s="16"/>
      <c r="AL428" s="16"/>
      <c r="AM428" s="140"/>
      <c r="AN428" s="141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40"/>
      <c r="BG428" s="126"/>
      <c r="BH428" s="16"/>
      <c r="BI428" s="16"/>
      <c r="BJ428" s="16"/>
      <c r="BK428" s="16"/>
      <c r="BL428" s="16"/>
      <c r="BM428" s="16"/>
      <c r="BN428" s="16"/>
      <c r="BO428" s="16"/>
      <c r="BP428" s="140"/>
      <c r="BQ428" s="126"/>
      <c r="BR428" s="16"/>
      <c r="BS428" s="16"/>
      <c r="BT428" s="16"/>
      <c r="BU428" s="16"/>
      <c r="BV428" s="16"/>
      <c r="BW428" s="140"/>
      <c r="BX428" s="126"/>
      <c r="BY428" s="16"/>
      <c r="BZ428" s="140"/>
      <c r="CA428" s="126"/>
      <c r="CB428" s="16"/>
      <c r="CC428" s="140"/>
      <c r="CD428" s="126"/>
      <c r="CE428" s="16"/>
      <c r="CG428" s="12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</row>
    <row r="429" spans="1:147" s="107" customFormat="1" x14ac:dyDescent="0.2">
      <c r="A429" s="81"/>
      <c r="B429" s="16"/>
      <c r="C429" s="115"/>
      <c r="D429" s="116"/>
      <c r="E429" s="16"/>
      <c r="F429" s="16"/>
      <c r="G429" s="16"/>
      <c r="H429" s="16"/>
      <c r="J429" s="126"/>
      <c r="K429" s="126"/>
      <c r="L429" s="126"/>
      <c r="M429" s="126"/>
      <c r="N429" s="126"/>
      <c r="O429" s="126"/>
      <c r="P429" s="126"/>
      <c r="Q429" s="58"/>
      <c r="R429" s="139"/>
      <c r="S429" s="58"/>
      <c r="T429" s="16"/>
      <c r="U429" s="16"/>
      <c r="V429" s="16"/>
      <c r="W429" s="16"/>
      <c r="X429" s="16"/>
      <c r="Y429" s="16"/>
      <c r="Z429" s="16"/>
      <c r="AA429" s="140"/>
      <c r="AB429" s="126"/>
      <c r="AC429" s="16"/>
      <c r="AD429" s="16"/>
      <c r="AE429" s="16"/>
      <c r="AF429" s="16"/>
      <c r="AG429" s="16"/>
      <c r="AH429" s="140"/>
      <c r="AI429" s="126"/>
      <c r="AJ429" s="16"/>
      <c r="AK429" s="16"/>
      <c r="AL429" s="16"/>
      <c r="AM429" s="140"/>
      <c r="AN429" s="141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40"/>
      <c r="BG429" s="126"/>
      <c r="BH429" s="16"/>
      <c r="BI429" s="16"/>
      <c r="BJ429" s="16"/>
      <c r="BK429" s="16"/>
      <c r="BL429" s="16"/>
      <c r="BM429" s="16"/>
      <c r="BN429" s="16"/>
      <c r="BO429" s="16"/>
      <c r="BP429" s="140"/>
      <c r="BQ429" s="126"/>
      <c r="BR429" s="16"/>
      <c r="BS429" s="16"/>
      <c r="BT429" s="16"/>
      <c r="BU429" s="16"/>
      <c r="BV429" s="16"/>
      <c r="BW429" s="140"/>
      <c r="BX429" s="126"/>
      <c r="BY429" s="16"/>
      <c r="BZ429" s="140"/>
      <c r="CA429" s="126"/>
      <c r="CB429" s="16"/>
      <c r="CC429" s="140"/>
      <c r="CD429" s="126"/>
      <c r="CE429" s="16"/>
      <c r="CG429" s="12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</row>
    <row r="430" spans="1:147" s="107" customFormat="1" x14ac:dyDescent="0.2">
      <c r="A430" s="81"/>
      <c r="B430" s="16"/>
      <c r="C430" s="115"/>
      <c r="D430" s="116"/>
      <c r="E430" s="16"/>
      <c r="F430" s="16"/>
      <c r="G430" s="16"/>
      <c r="H430" s="16"/>
      <c r="J430" s="126"/>
      <c r="K430" s="126"/>
      <c r="L430" s="126"/>
      <c r="M430" s="126"/>
      <c r="N430" s="126"/>
      <c r="O430" s="126"/>
      <c r="P430" s="126"/>
      <c r="Q430" s="58"/>
      <c r="R430" s="139"/>
      <c r="S430" s="58"/>
      <c r="T430" s="16"/>
      <c r="U430" s="16"/>
      <c r="V430" s="16"/>
      <c r="W430" s="16"/>
      <c r="X430" s="16"/>
      <c r="Y430" s="16"/>
      <c r="Z430" s="16"/>
      <c r="AA430" s="140"/>
      <c r="AB430" s="126"/>
      <c r="AC430" s="16"/>
      <c r="AD430" s="16"/>
      <c r="AE430" s="16"/>
      <c r="AF430" s="16"/>
      <c r="AG430" s="16"/>
      <c r="AH430" s="140"/>
      <c r="AI430" s="126"/>
      <c r="AJ430" s="16"/>
      <c r="AK430" s="16"/>
      <c r="AL430" s="16"/>
      <c r="AM430" s="140"/>
      <c r="AN430" s="141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40"/>
      <c r="BG430" s="126"/>
      <c r="BH430" s="16"/>
      <c r="BI430" s="16"/>
      <c r="BJ430" s="16"/>
      <c r="BK430" s="16"/>
      <c r="BL430" s="16"/>
      <c r="BM430" s="16"/>
      <c r="BN430" s="16"/>
      <c r="BO430" s="16"/>
      <c r="BP430" s="140"/>
      <c r="BQ430" s="126"/>
      <c r="BR430" s="16"/>
      <c r="BS430" s="16"/>
      <c r="BT430" s="16"/>
      <c r="BU430" s="16"/>
      <c r="BV430" s="16"/>
      <c r="BW430" s="140"/>
      <c r="BX430" s="126"/>
      <c r="BY430" s="16"/>
      <c r="BZ430" s="140"/>
      <c r="CA430" s="126"/>
      <c r="CB430" s="16"/>
      <c r="CC430" s="140"/>
      <c r="CD430" s="126"/>
      <c r="CE430" s="16"/>
      <c r="CG430" s="12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</row>
    <row r="431" spans="1:147" s="107" customFormat="1" x14ac:dyDescent="0.2">
      <c r="A431" s="81"/>
      <c r="B431" s="16"/>
      <c r="C431" s="115"/>
      <c r="D431" s="116"/>
      <c r="E431" s="16"/>
      <c r="F431" s="16"/>
      <c r="G431" s="16"/>
      <c r="H431" s="16"/>
      <c r="J431" s="126"/>
      <c r="K431" s="126"/>
      <c r="L431" s="126"/>
      <c r="M431" s="126"/>
      <c r="N431" s="126"/>
      <c r="O431" s="126"/>
      <c r="P431" s="126"/>
      <c r="Q431" s="58"/>
      <c r="R431" s="139"/>
      <c r="S431" s="58"/>
      <c r="T431" s="16"/>
      <c r="U431" s="16"/>
      <c r="V431" s="16"/>
      <c r="W431" s="16"/>
      <c r="X431" s="16"/>
      <c r="Y431" s="16"/>
      <c r="Z431" s="16"/>
      <c r="AA431" s="140"/>
      <c r="AB431" s="126"/>
      <c r="AC431" s="16"/>
      <c r="AD431" s="16"/>
      <c r="AE431" s="16"/>
      <c r="AF431" s="16"/>
      <c r="AG431" s="16"/>
      <c r="AH431" s="140"/>
      <c r="AI431" s="126"/>
      <c r="AJ431" s="16"/>
      <c r="AK431" s="16"/>
      <c r="AL431" s="16"/>
      <c r="AM431" s="140"/>
      <c r="AN431" s="141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40"/>
      <c r="BG431" s="126"/>
      <c r="BH431" s="16"/>
      <c r="BI431" s="16"/>
      <c r="BJ431" s="16"/>
      <c r="BK431" s="16"/>
      <c r="BL431" s="16"/>
      <c r="BM431" s="16"/>
      <c r="BN431" s="16"/>
      <c r="BO431" s="16"/>
      <c r="BP431" s="140"/>
      <c r="BQ431" s="126"/>
      <c r="BR431" s="16"/>
      <c r="BS431" s="16"/>
      <c r="BT431" s="16"/>
      <c r="BU431" s="16"/>
      <c r="BV431" s="16"/>
      <c r="BW431" s="140"/>
      <c r="BX431" s="126"/>
      <c r="BY431" s="16"/>
      <c r="BZ431" s="140"/>
      <c r="CA431" s="126"/>
      <c r="CB431" s="16"/>
      <c r="CC431" s="140"/>
      <c r="CD431" s="126"/>
      <c r="CE431" s="16"/>
      <c r="CG431" s="12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</row>
    <row r="432" spans="1:147" s="107" customFormat="1" x14ac:dyDescent="0.2">
      <c r="A432" s="81"/>
      <c r="B432" s="16"/>
      <c r="C432" s="115"/>
      <c r="D432" s="116"/>
      <c r="E432" s="16"/>
      <c r="F432" s="16"/>
      <c r="G432" s="16"/>
      <c r="H432" s="16"/>
      <c r="J432" s="126"/>
      <c r="K432" s="126"/>
      <c r="L432" s="126"/>
      <c r="M432" s="126"/>
      <c r="N432" s="126"/>
      <c r="O432" s="126"/>
      <c r="P432" s="126"/>
      <c r="Q432" s="58"/>
      <c r="R432" s="139"/>
      <c r="S432" s="58"/>
      <c r="T432" s="16"/>
      <c r="U432" s="16"/>
      <c r="V432" s="16"/>
      <c r="W432" s="16"/>
      <c r="X432" s="16"/>
      <c r="Y432" s="16"/>
      <c r="Z432" s="16"/>
      <c r="AA432" s="140"/>
      <c r="AB432" s="126"/>
      <c r="AC432" s="16"/>
      <c r="AD432" s="16"/>
      <c r="AE432" s="16"/>
      <c r="AF432" s="16"/>
      <c r="AG432" s="16"/>
      <c r="AH432" s="140"/>
      <c r="AI432" s="126"/>
      <c r="AJ432" s="16"/>
      <c r="AK432" s="16"/>
      <c r="AL432" s="16"/>
      <c r="AM432" s="140"/>
      <c r="AN432" s="141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40"/>
      <c r="BG432" s="126"/>
      <c r="BH432" s="16"/>
      <c r="BI432" s="16"/>
      <c r="BJ432" s="16"/>
      <c r="BK432" s="16"/>
      <c r="BL432" s="16"/>
      <c r="BM432" s="16"/>
      <c r="BN432" s="16"/>
      <c r="BO432" s="16"/>
      <c r="BP432" s="140"/>
      <c r="BQ432" s="126"/>
      <c r="BR432" s="16"/>
      <c r="BS432" s="16"/>
      <c r="BT432" s="16"/>
      <c r="BU432" s="16"/>
      <c r="BV432" s="16"/>
      <c r="BW432" s="140"/>
      <c r="BX432" s="126"/>
      <c r="BY432" s="16"/>
      <c r="BZ432" s="140"/>
      <c r="CA432" s="126"/>
      <c r="CB432" s="16"/>
      <c r="CC432" s="140"/>
      <c r="CD432" s="126"/>
      <c r="CE432" s="16"/>
      <c r="CG432" s="12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</row>
    <row r="433" spans="1:147" s="107" customFormat="1" x14ac:dyDescent="0.2">
      <c r="A433" s="81"/>
      <c r="B433" s="16"/>
      <c r="C433" s="115"/>
      <c r="D433" s="116"/>
      <c r="E433" s="16"/>
      <c r="F433" s="16"/>
      <c r="G433" s="16"/>
      <c r="H433" s="16"/>
      <c r="J433" s="126"/>
      <c r="K433" s="126"/>
      <c r="L433" s="126"/>
      <c r="M433" s="126"/>
      <c r="N433" s="126"/>
      <c r="O433" s="126"/>
      <c r="P433" s="126"/>
      <c r="Q433" s="58"/>
      <c r="R433" s="139"/>
      <c r="S433" s="58"/>
      <c r="T433" s="16"/>
      <c r="U433" s="16"/>
      <c r="V433" s="16"/>
      <c r="W433" s="16"/>
      <c r="X433" s="16"/>
      <c r="Y433" s="16"/>
      <c r="Z433" s="16"/>
      <c r="AA433" s="140"/>
      <c r="AB433" s="126"/>
      <c r="AC433" s="16"/>
      <c r="AD433" s="16"/>
      <c r="AE433" s="16"/>
      <c r="AF433" s="16"/>
      <c r="AG433" s="16"/>
      <c r="AH433" s="140"/>
      <c r="AI433" s="126"/>
      <c r="AJ433" s="16"/>
      <c r="AK433" s="16"/>
      <c r="AL433" s="16"/>
      <c r="AM433" s="140"/>
      <c r="AN433" s="141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40"/>
      <c r="BG433" s="126"/>
      <c r="BH433" s="16"/>
      <c r="BI433" s="16"/>
      <c r="BJ433" s="16"/>
      <c r="BK433" s="16"/>
      <c r="BL433" s="16"/>
      <c r="BM433" s="16"/>
      <c r="BN433" s="16"/>
      <c r="BO433" s="16"/>
      <c r="BP433" s="140"/>
      <c r="BQ433" s="126"/>
      <c r="BR433" s="16"/>
      <c r="BS433" s="16"/>
      <c r="BT433" s="16"/>
      <c r="BU433" s="16"/>
      <c r="BV433" s="16"/>
      <c r="BW433" s="140"/>
      <c r="BX433" s="126"/>
      <c r="BY433" s="16"/>
      <c r="BZ433" s="140"/>
      <c r="CA433" s="126"/>
      <c r="CB433" s="16"/>
      <c r="CC433" s="140"/>
      <c r="CD433" s="126"/>
      <c r="CE433" s="16"/>
      <c r="CG433" s="12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</row>
    <row r="434" spans="1:147" s="107" customFormat="1" x14ac:dyDescent="0.2">
      <c r="A434" s="81"/>
      <c r="B434" s="16"/>
      <c r="C434" s="115"/>
      <c r="D434" s="116"/>
      <c r="E434" s="16"/>
      <c r="F434" s="16"/>
      <c r="G434" s="16"/>
      <c r="H434" s="16"/>
      <c r="J434" s="126"/>
      <c r="K434" s="126"/>
      <c r="L434" s="126"/>
      <c r="M434" s="126"/>
      <c r="N434" s="126"/>
      <c r="O434" s="126"/>
      <c r="P434" s="126"/>
      <c r="Q434" s="58"/>
      <c r="R434" s="139"/>
      <c r="S434" s="58"/>
      <c r="T434" s="16"/>
      <c r="U434" s="16"/>
      <c r="V434" s="16"/>
      <c r="W434" s="16"/>
      <c r="X434" s="16"/>
      <c r="Y434" s="16"/>
      <c r="Z434" s="16"/>
      <c r="AA434" s="140"/>
      <c r="AB434" s="126"/>
      <c r="AC434" s="16"/>
      <c r="AD434" s="16"/>
      <c r="AE434" s="16"/>
      <c r="AF434" s="16"/>
      <c r="AG434" s="16"/>
      <c r="AH434" s="140"/>
      <c r="AI434" s="126"/>
      <c r="AJ434" s="16"/>
      <c r="AK434" s="16"/>
      <c r="AL434" s="16"/>
      <c r="AM434" s="140"/>
      <c r="AN434" s="141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40"/>
      <c r="BG434" s="126"/>
      <c r="BH434" s="16"/>
      <c r="BI434" s="16"/>
      <c r="BJ434" s="16"/>
      <c r="BK434" s="16"/>
      <c r="BL434" s="16"/>
      <c r="BM434" s="16"/>
      <c r="BN434" s="16"/>
      <c r="BO434" s="16"/>
      <c r="BP434" s="140"/>
      <c r="BQ434" s="126"/>
      <c r="BR434" s="16"/>
      <c r="BS434" s="16"/>
      <c r="BT434" s="16"/>
      <c r="BU434" s="16"/>
      <c r="BV434" s="16"/>
      <c r="BW434" s="140"/>
      <c r="BX434" s="126"/>
      <c r="BY434" s="16"/>
      <c r="BZ434" s="140"/>
      <c r="CA434" s="126"/>
      <c r="CB434" s="16"/>
      <c r="CC434" s="140"/>
      <c r="CD434" s="126"/>
      <c r="CE434" s="16"/>
      <c r="CG434" s="12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</row>
    <row r="435" spans="1:147" s="107" customFormat="1" x14ac:dyDescent="0.2">
      <c r="A435" s="81"/>
      <c r="B435" s="16"/>
      <c r="C435" s="115"/>
      <c r="D435" s="116"/>
      <c r="E435" s="16"/>
      <c r="F435" s="16"/>
      <c r="G435" s="16"/>
      <c r="H435" s="16"/>
      <c r="J435" s="126"/>
      <c r="K435" s="126"/>
      <c r="L435" s="126"/>
      <c r="M435" s="126"/>
      <c r="N435" s="126"/>
      <c r="O435" s="126"/>
      <c r="P435" s="126"/>
      <c r="Q435" s="58"/>
      <c r="R435" s="139"/>
      <c r="S435" s="58"/>
      <c r="T435" s="16"/>
      <c r="U435" s="16"/>
      <c r="V435" s="16"/>
      <c r="W435" s="16"/>
      <c r="X435" s="16"/>
      <c r="Y435" s="16"/>
      <c r="Z435" s="16"/>
      <c r="AA435" s="140"/>
      <c r="AB435" s="126"/>
      <c r="AC435" s="16"/>
      <c r="AD435" s="16"/>
      <c r="AE435" s="16"/>
      <c r="AF435" s="16"/>
      <c r="AG435" s="16"/>
      <c r="AH435" s="140"/>
      <c r="AI435" s="126"/>
      <c r="AJ435" s="16"/>
      <c r="AK435" s="16"/>
      <c r="AL435" s="16"/>
      <c r="AM435" s="140"/>
      <c r="AN435" s="141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40"/>
      <c r="BG435" s="126"/>
      <c r="BH435" s="16"/>
      <c r="BI435" s="16"/>
      <c r="BJ435" s="16"/>
      <c r="BK435" s="16"/>
      <c r="BL435" s="16"/>
      <c r="BM435" s="16"/>
      <c r="BN435" s="16"/>
      <c r="BO435" s="16"/>
      <c r="BP435" s="140"/>
      <c r="BQ435" s="126"/>
      <c r="BR435" s="16"/>
      <c r="BS435" s="16"/>
      <c r="BT435" s="16"/>
      <c r="BU435" s="16"/>
      <c r="BV435" s="16"/>
      <c r="BW435" s="140"/>
      <c r="BX435" s="126"/>
      <c r="BY435" s="16"/>
      <c r="BZ435" s="140"/>
      <c r="CA435" s="126"/>
      <c r="CB435" s="16"/>
      <c r="CC435" s="140"/>
      <c r="CD435" s="126"/>
      <c r="CE435" s="16"/>
      <c r="CG435" s="12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</row>
    <row r="436" spans="1:147" s="107" customFormat="1" x14ac:dyDescent="0.2">
      <c r="A436" s="81"/>
      <c r="B436" s="16"/>
      <c r="C436" s="115"/>
      <c r="D436" s="116"/>
      <c r="E436" s="16"/>
      <c r="F436" s="16"/>
      <c r="G436" s="16"/>
      <c r="H436" s="16"/>
      <c r="J436" s="126"/>
      <c r="K436" s="126"/>
      <c r="L436" s="126"/>
      <c r="M436" s="126"/>
      <c r="N436" s="126"/>
      <c r="O436" s="126"/>
      <c r="P436" s="126"/>
      <c r="Q436" s="58"/>
      <c r="R436" s="139"/>
      <c r="S436" s="58"/>
      <c r="T436" s="16"/>
      <c r="U436" s="16"/>
      <c r="V436" s="16"/>
      <c r="W436" s="16"/>
      <c r="X436" s="16"/>
      <c r="Y436" s="16"/>
      <c r="Z436" s="16"/>
      <c r="AA436" s="140"/>
      <c r="AB436" s="126"/>
      <c r="AC436" s="16"/>
      <c r="AD436" s="16"/>
      <c r="AE436" s="16"/>
      <c r="AF436" s="16"/>
      <c r="AG436" s="16"/>
      <c r="AH436" s="140"/>
      <c r="AI436" s="126"/>
      <c r="AJ436" s="16"/>
      <c r="AK436" s="16"/>
      <c r="AL436" s="16"/>
      <c r="AM436" s="140"/>
      <c r="AN436" s="141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40"/>
      <c r="BG436" s="126"/>
      <c r="BH436" s="16"/>
      <c r="BI436" s="16"/>
      <c r="BJ436" s="16"/>
      <c r="BK436" s="16"/>
      <c r="BL436" s="16"/>
      <c r="BM436" s="16"/>
      <c r="BN436" s="16"/>
      <c r="BO436" s="16"/>
      <c r="BP436" s="140"/>
      <c r="BQ436" s="126"/>
      <c r="BR436" s="16"/>
      <c r="BS436" s="16"/>
      <c r="BT436" s="16"/>
      <c r="BU436" s="16"/>
      <c r="BV436" s="16"/>
      <c r="BW436" s="140"/>
      <c r="BX436" s="126"/>
      <c r="BY436" s="16"/>
      <c r="BZ436" s="140"/>
      <c r="CA436" s="126"/>
      <c r="CB436" s="16"/>
      <c r="CC436" s="140"/>
      <c r="CD436" s="126"/>
      <c r="CE436" s="16"/>
      <c r="CG436" s="12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</row>
    <row r="437" spans="1:147" s="107" customFormat="1" x14ac:dyDescent="0.2">
      <c r="A437" s="81"/>
      <c r="B437" s="16"/>
      <c r="C437" s="115"/>
      <c r="D437" s="116"/>
      <c r="E437" s="16"/>
      <c r="F437" s="16"/>
      <c r="G437" s="16"/>
      <c r="H437" s="16"/>
      <c r="J437" s="126"/>
      <c r="K437" s="126"/>
      <c r="L437" s="126"/>
      <c r="M437" s="126"/>
      <c r="N437" s="126"/>
      <c r="O437" s="126"/>
      <c r="P437" s="126"/>
      <c r="Q437" s="58"/>
      <c r="R437" s="139"/>
      <c r="S437" s="58"/>
      <c r="T437" s="16"/>
      <c r="U437" s="16"/>
      <c r="V437" s="16"/>
      <c r="W437" s="16"/>
      <c r="X437" s="16"/>
      <c r="Y437" s="16"/>
      <c r="Z437" s="16"/>
      <c r="AA437" s="140"/>
      <c r="AB437" s="126"/>
      <c r="AC437" s="16"/>
      <c r="AD437" s="16"/>
      <c r="AE437" s="16"/>
      <c r="AF437" s="16"/>
      <c r="AG437" s="16"/>
      <c r="AH437" s="140"/>
      <c r="AI437" s="126"/>
      <c r="AJ437" s="16"/>
      <c r="AK437" s="16"/>
      <c r="AL437" s="16"/>
      <c r="AM437" s="140"/>
      <c r="AN437" s="141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40"/>
      <c r="BG437" s="126"/>
      <c r="BH437" s="16"/>
      <c r="BI437" s="16"/>
      <c r="BJ437" s="16"/>
      <c r="BK437" s="16"/>
      <c r="BL437" s="16"/>
      <c r="BM437" s="16"/>
      <c r="BN437" s="16"/>
      <c r="BO437" s="16"/>
      <c r="BP437" s="140"/>
      <c r="BQ437" s="126"/>
      <c r="BR437" s="16"/>
      <c r="BS437" s="16"/>
      <c r="BT437" s="16"/>
      <c r="BU437" s="16"/>
      <c r="BV437" s="16"/>
      <c r="BW437" s="140"/>
      <c r="BX437" s="126"/>
      <c r="BY437" s="16"/>
      <c r="BZ437" s="140"/>
      <c r="CA437" s="126"/>
      <c r="CB437" s="16"/>
      <c r="CC437" s="140"/>
      <c r="CD437" s="126"/>
      <c r="CE437" s="16"/>
      <c r="CG437" s="12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</row>
    <row r="438" spans="1:147" s="107" customFormat="1" x14ac:dyDescent="0.2">
      <c r="A438" s="81"/>
      <c r="B438" s="16"/>
      <c r="C438" s="115"/>
      <c r="D438" s="116"/>
      <c r="E438" s="16"/>
      <c r="F438" s="16"/>
      <c r="G438" s="16"/>
      <c r="H438" s="16"/>
      <c r="J438" s="126"/>
      <c r="K438" s="126"/>
      <c r="L438" s="126"/>
      <c r="M438" s="126"/>
      <c r="N438" s="126"/>
      <c r="O438" s="126"/>
      <c r="P438" s="126"/>
      <c r="Q438" s="58"/>
      <c r="R438" s="139"/>
      <c r="S438" s="58"/>
      <c r="T438" s="16"/>
      <c r="U438" s="16"/>
      <c r="V438" s="16"/>
      <c r="W438" s="16"/>
      <c r="X438" s="16"/>
      <c r="Y438" s="16"/>
      <c r="Z438" s="16"/>
      <c r="AA438" s="140"/>
      <c r="AB438" s="126"/>
      <c r="AC438" s="16"/>
      <c r="AD438" s="16"/>
      <c r="AE438" s="16"/>
      <c r="AF438" s="16"/>
      <c r="AG438" s="16"/>
      <c r="AH438" s="140"/>
      <c r="AI438" s="126"/>
      <c r="AJ438" s="16"/>
      <c r="AK438" s="16"/>
      <c r="AL438" s="16"/>
      <c r="AM438" s="140"/>
      <c r="AN438" s="141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40"/>
      <c r="BG438" s="126"/>
      <c r="BH438" s="16"/>
      <c r="BI438" s="16"/>
      <c r="BJ438" s="16"/>
      <c r="BK438" s="16"/>
      <c r="BL438" s="16"/>
      <c r="BM438" s="16"/>
      <c r="BN438" s="16"/>
      <c r="BO438" s="16"/>
      <c r="BP438" s="140"/>
      <c r="BQ438" s="126"/>
      <c r="BR438" s="16"/>
      <c r="BS438" s="16"/>
      <c r="BT438" s="16"/>
      <c r="BU438" s="16"/>
      <c r="BV438" s="16"/>
      <c r="BW438" s="140"/>
      <c r="BX438" s="126"/>
      <c r="BY438" s="16"/>
      <c r="BZ438" s="140"/>
      <c r="CA438" s="126"/>
      <c r="CB438" s="16"/>
      <c r="CC438" s="140"/>
      <c r="CD438" s="126"/>
      <c r="CE438" s="16"/>
      <c r="CG438" s="12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</row>
    <row r="439" spans="1:147" s="107" customFormat="1" x14ac:dyDescent="0.2">
      <c r="A439" s="81"/>
      <c r="B439" s="16"/>
      <c r="C439" s="115"/>
      <c r="D439" s="116"/>
      <c r="E439" s="16"/>
      <c r="F439" s="16"/>
      <c r="G439" s="16"/>
      <c r="H439" s="16"/>
      <c r="J439" s="126"/>
      <c r="K439" s="126"/>
      <c r="L439" s="126"/>
      <c r="M439" s="126"/>
      <c r="N439" s="126"/>
      <c r="O439" s="126"/>
      <c r="P439" s="126"/>
      <c r="Q439" s="58"/>
      <c r="R439" s="139"/>
      <c r="S439" s="58"/>
      <c r="T439" s="16"/>
      <c r="U439" s="16"/>
      <c r="V439" s="16"/>
      <c r="W439" s="16"/>
      <c r="X439" s="16"/>
      <c r="Y439" s="16"/>
      <c r="Z439" s="16"/>
      <c r="AA439" s="140"/>
      <c r="AB439" s="126"/>
      <c r="AC439" s="16"/>
      <c r="AD439" s="16"/>
      <c r="AE439" s="16"/>
      <c r="AF439" s="16"/>
      <c r="AG439" s="16"/>
      <c r="AH439" s="140"/>
      <c r="AI439" s="126"/>
      <c r="AJ439" s="16"/>
      <c r="AK439" s="16"/>
      <c r="AL439" s="16"/>
      <c r="AM439" s="140"/>
      <c r="AN439" s="141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40"/>
      <c r="BG439" s="126"/>
      <c r="BH439" s="16"/>
      <c r="BI439" s="16"/>
      <c r="BJ439" s="16"/>
      <c r="BK439" s="16"/>
      <c r="BL439" s="16"/>
      <c r="BM439" s="16"/>
      <c r="BN439" s="16"/>
      <c r="BO439" s="16"/>
      <c r="BP439" s="140"/>
      <c r="BQ439" s="126"/>
      <c r="BR439" s="16"/>
      <c r="BS439" s="16"/>
      <c r="BT439" s="16"/>
      <c r="BU439" s="16"/>
      <c r="BV439" s="16"/>
      <c r="BW439" s="140"/>
      <c r="BX439" s="126"/>
      <c r="BY439" s="16"/>
      <c r="BZ439" s="140"/>
      <c r="CA439" s="126"/>
      <c r="CB439" s="16"/>
      <c r="CC439" s="140"/>
      <c r="CD439" s="126"/>
      <c r="CE439" s="16"/>
      <c r="CG439" s="12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</row>
    <row r="440" spans="1:147" s="107" customFormat="1" x14ac:dyDescent="0.2">
      <c r="A440" s="81"/>
      <c r="B440" s="16"/>
      <c r="C440" s="115"/>
      <c r="D440" s="116"/>
      <c r="E440" s="16"/>
      <c r="F440" s="16"/>
      <c r="G440" s="16"/>
      <c r="H440" s="16"/>
      <c r="J440" s="126"/>
      <c r="K440" s="126"/>
      <c r="L440" s="126"/>
      <c r="M440" s="126"/>
      <c r="N440" s="126"/>
      <c r="O440" s="126"/>
      <c r="P440" s="126"/>
      <c r="Q440" s="58"/>
      <c r="R440" s="139"/>
      <c r="S440" s="58"/>
      <c r="T440" s="16"/>
      <c r="U440" s="16"/>
      <c r="V440" s="16"/>
      <c r="W440" s="16"/>
      <c r="X440" s="16"/>
      <c r="Y440" s="16"/>
      <c r="Z440" s="16"/>
      <c r="AA440" s="140"/>
      <c r="AB440" s="126"/>
      <c r="AC440" s="16"/>
      <c r="AD440" s="16"/>
      <c r="AE440" s="16"/>
      <c r="AF440" s="16"/>
      <c r="AG440" s="16"/>
      <c r="AH440" s="140"/>
      <c r="AI440" s="126"/>
      <c r="AJ440" s="16"/>
      <c r="AK440" s="16"/>
      <c r="AL440" s="16"/>
      <c r="AM440" s="140"/>
      <c r="AN440" s="141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40"/>
      <c r="BG440" s="126"/>
      <c r="BH440" s="16"/>
      <c r="BI440" s="16"/>
      <c r="BJ440" s="16"/>
      <c r="BK440" s="16"/>
      <c r="BL440" s="16"/>
      <c r="BM440" s="16"/>
      <c r="BN440" s="16"/>
      <c r="BO440" s="16"/>
      <c r="BP440" s="140"/>
      <c r="BQ440" s="126"/>
      <c r="BR440" s="16"/>
      <c r="BS440" s="16"/>
      <c r="BT440" s="16"/>
      <c r="BU440" s="16"/>
      <c r="BV440" s="16"/>
      <c r="BW440" s="140"/>
      <c r="BX440" s="126"/>
      <c r="BY440" s="16"/>
      <c r="BZ440" s="140"/>
      <c r="CA440" s="126"/>
      <c r="CB440" s="16"/>
      <c r="CC440" s="140"/>
      <c r="CD440" s="126"/>
      <c r="CE440" s="16"/>
      <c r="CG440" s="12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</row>
    <row r="441" spans="1:147" s="107" customFormat="1" x14ac:dyDescent="0.2">
      <c r="A441" s="138"/>
      <c r="B441" s="16"/>
      <c r="C441" s="115"/>
      <c r="D441" s="116"/>
      <c r="E441" s="16"/>
      <c r="F441" s="16"/>
      <c r="G441" s="16"/>
      <c r="H441" s="16"/>
      <c r="J441" s="126"/>
      <c r="K441" s="126"/>
      <c r="L441" s="126"/>
      <c r="M441" s="126"/>
      <c r="N441" s="126"/>
      <c r="O441" s="126"/>
      <c r="P441" s="126"/>
      <c r="Q441" s="58"/>
      <c r="R441" s="139"/>
      <c r="S441" s="58"/>
      <c r="T441" s="16"/>
      <c r="U441" s="16"/>
      <c r="V441" s="16"/>
      <c r="W441" s="16"/>
      <c r="X441" s="16"/>
      <c r="Y441" s="16"/>
      <c r="Z441" s="16"/>
      <c r="AA441" s="140"/>
      <c r="AB441" s="126"/>
      <c r="AC441" s="16"/>
      <c r="AD441" s="16"/>
      <c r="AE441" s="16"/>
      <c r="AF441" s="16"/>
      <c r="AG441" s="16"/>
      <c r="AH441" s="140"/>
      <c r="AI441" s="126"/>
      <c r="AJ441" s="16"/>
      <c r="AK441" s="16"/>
      <c r="AL441" s="16"/>
      <c r="AM441" s="140"/>
      <c r="AN441" s="141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40"/>
      <c r="BG441" s="126"/>
      <c r="BH441" s="16"/>
      <c r="BI441" s="16"/>
      <c r="BJ441" s="16"/>
      <c r="BK441" s="16"/>
      <c r="BL441" s="16"/>
      <c r="BM441" s="16"/>
      <c r="BN441" s="16"/>
      <c r="BO441" s="16"/>
      <c r="BP441" s="140"/>
      <c r="BQ441" s="126"/>
      <c r="BR441" s="16"/>
      <c r="BS441" s="16"/>
      <c r="BT441" s="16"/>
      <c r="BU441" s="16"/>
      <c r="BV441" s="16"/>
      <c r="BW441" s="140"/>
      <c r="BX441" s="126"/>
      <c r="BY441" s="16"/>
      <c r="BZ441" s="140"/>
      <c r="CA441" s="126"/>
      <c r="CB441" s="16"/>
      <c r="CC441" s="140"/>
      <c r="CD441" s="126"/>
      <c r="CE441" s="16"/>
      <c r="CG441" s="12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</row>
    <row r="442" spans="1:147" s="107" customFormat="1" x14ac:dyDescent="0.2">
      <c r="A442" s="81"/>
      <c r="B442" s="16"/>
      <c r="C442" s="115"/>
      <c r="D442" s="116"/>
      <c r="E442" s="16"/>
      <c r="F442" s="16"/>
      <c r="G442" s="16"/>
      <c r="H442" s="16"/>
      <c r="J442" s="126"/>
      <c r="K442" s="126"/>
      <c r="L442" s="126"/>
      <c r="M442" s="126"/>
      <c r="N442" s="126"/>
      <c r="O442" s="126"/>
      <c r="P442" s="126"/>
      <c r="Q442" s="58"/>
      <c r="R442" s="139"/>
      <c r="S442" s="58"/>
      <c r="T442" s="16"/>
      <c r="U442" s="16"/>
      <c r="V442" s="16"/>
      <c r="W442" s="16"/>
      <c r="X442" s="16"/>
      <c r="Y442" s="16"/>
      <c r="Z442" s="16"/>
      <c r="AA442" s="140"/>
      <c r="AB442" s="126"/>
      <c r="AC442" s="16"/>
      <c r="AD442" s="16"/>
      <c r="AE442" s="16"/>
      <c r="AF442" s="16"/>
      <c r="AG442" s="16"/>
      <c r="AH442" s="140"/>
      <c r="AI442" s="126"/>
      <c r="AJ442" s="16"/>
      <c r="AK442" s="16"/>
      <c r="AL442" s="16"/>
      <c r="AM442" s="140"/>
      <c r="AN442" s="141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40"/>
      <c r="BG442" s="126"/>
      <c r="BH442" s="16"/>
      <c r="BI442" s="16"/>
      <c r="BJ442" s="16"/>
      <c r="BK442" s="16"/>
      <c r="BL442" s="16"/>
      <c r="BM442" s="16"/>
      <c r="BN442" s="16"/>
      <c r="BO442" s="16"/>
      <c r="BP442" s="140"/>
      <c r="BQ442" s="126"/>
      <c r="BR442" s="16"/>
      <c r="BS442" s="16"/>
      <c r="BT442" s="16"/>
      <c r="BU442" s="16"/>
      <c r="BV442" s="16"/>
      <c r="BW442" s="140"/>
      <c r="BX442" s="126"/>
      <c r="BY442" s="16"/>
      <c r="BZ442" s="140"/>
      <c r="CA442" s="126"/>
      <c r="CB442" s="16"/>
      <c r="CC442" s="140"/>
      <c r="CD442" s="126"/>
      <c r="CE442" s="16"/>
      <c r="CG442" s="12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</row>
    <row r="443" spans="1:147" s="107" customFormat="1" x14ac:dyDescent="0.2">
      <c r="A443" s="81"/>
      <c r="B443" s="16"/>
      <c r="C443" s="115"/>
      <c r="D443" s="116"/>
      <c r="E443" s="16"/>
      <c r="F443" s="16"/>
      <c r="G443" s="16"/>
      <c r="H443" s="16"/>
      <c r="J443" s="126"/>
      <c r="K443" s="126"/>
      <c r="L443" s="126"/>
      <c r="M443" s="126"/>
      <c r="N443" s="126"/>
      <c r="O443" s="126"/>
      <c r="P443" s="126"/>
      <c r="Q443" s="58"/>
      <c r="R443" s="139"/>
      <c r="S443" s="58"/>
      <c r="T443" s="16"/>
      <c r="U443" s="16"/>
      <c r="V443" s="16"/>
      <c r="W443" s="16"/>
      <c r="X443" s="16"/>
      <c r="Y443" s="16"/>
      <c r="Z443" s="16"/>
      <c r="AA443" s="140"/>
      <c r="AB443" s="126"/>
      <c r="AC443" s="16"/>
      <c r="AD443" s="16"/>
      <c r="AE443" s="16"/>
      <c r="AF443" s="16"/>
      <c r="AG443" s="16"/>
      <c r="AH443" s="140"/>
      <c r="AI443" s="126"/>
      <c r="AJ443" s="16"/>
      <c r="AK443" s="16"/>
      <c r="AL443" s="16"/>
      <c r="AM443" s="140"/>
      <c r="AN443" s="141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40"/>
      <c r="BG443" s="126"/>
      <c r="BH443" s="16"/>
      <c r="BI443" s="16"/>
      <c r="BJ443" s="16"/>
      <c r="BK443" s="16"/>
      <c r="BL443" s="16"/>
      <c r="BM443" s="16"/>
      <c r="BN443" s="16"/>
      <c r="BO443" s="16"/>
      <c r="BP443" s="140"/>
      <c r="BQ443" s="126"/>
      <c r="BR443" s="16"/>
      <c r="BS443" s="16"/>
      <c r="BT443" s="16"/>
      <c r="BU443" s="16"/>
      <c r="BV443" s="16"/>
      <c r="BW443" s="140"/>
      <c r="BX443" s="126"/>
      <c r="BY443" s="16"/>
      <c r="BZ443" s="140"/>
      <c r="CA443" s="126"/>
      <c r="CB443" s="16"/>
      <c r="CC443" s="140"/>
      <c r="CD443" s="126"/>
      <c r="CE443" s="16"/>
      <c r="CG443" s="12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</row>
    <row r="444" spans="1:147" s="107" customFormat="1" x14ac:dyDescent="0.2">
      <c r="A444" s="81"/>
      <c r="B444" s="16"/>
      <c r="C444" s="115"/>
      <c r="D444" s="116"/>
      <c r="E444" s="16"/>
      <c r="F444" s="16"/>
      <c r="G444" s="16"/>
      <c r="H444" s="16"/>
      <c r="J444" s="126"/>
      <c r="K444" s="126"/>
      <c r="L444" s="126"/>
      <c r="M444" s="126"/>
      <c r="N444" s="126"/>
      <c r="O444" s="126"/>
      <c r="P444" s="126"/>
      <c r="Q444" s="58"/>
      <c r="R444" s="139"/>
      <c r="S444" s="58"/>
      <c r="T444" s="16"/>
      <c r="U444" s="16"/>
      <c r="V444" s="16"/>
      <c r="W444" s="16"/>
      <c r="X444" s="16"/>
      <c r="Y444" s="16"/>
      <c r="Z444" s="16"/>
      <c r="AA444" s="140"/>
      <c r="AB444" s="126"/>
      <c r="AC444" s="16"/>
      <c r="AD444" s="16"/>
      <c r="AE444" s="16"/>
      <c r="AF444" s="16"/>
      <c r="AG444" s="16"/>
      <c r="AH444" s="140"/>
      <c r="AI444" s="126"/>
      <c r="AJ444" s="16"/>
      <c r="AK444" s="16"/>
      <c r="AL444" s="16"/>
      <c r="AM444" s="140"/>
      <c r="AN444" s="141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40"/>
      <c r="BG444" s="126"/>
      <c r="BH444" s="16"/>
      <c r="BI444" s="16"/>
      <c r="BJ444" s="16"/>
      <c r="BK444" s="16"/>
      <c r="BL444" s="16"/>
      <c r="BM444" s="16"/>
      <c r="BN444" s="16"/>
      <c r="BO444" s="16"/>
      <c r="BP444" s="140"/>
      <c r="BQ444" s="126"/>
      <c r="BR444" s="16"/>
      <c r="BS444" s="16"/>
      <c r="BT444" s="16"/>
      <c r="BU444" s="16"/>
      <c r="BV444" s="16"/>
      <c r="BW444" s="140"/>
      <c r="BX444" s="126"/>
      <c r="BY444" s="16"/>
      <c r="BZ444" s="140"/>
      <c r="CA444" s="126"/>
      <c r="CB444" s="16"/>
      <c r="CC444" s="140"/>
      <c r="CD444" s="126"/>
      <c r="CE444" s="16"/>
      <c r="CG444" s="12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</row>
    <row r="445" spans="1:147" s="107" customFormat="1" x14ac:dyDescent="0.2">
      <c r="A445" s="81"/>
      <c r="B445" s="16"/>
      <c r="C445" s="115"/>
      <c r="D445" s="116"/>
      <c r="E445" s="16"/>
      <c r="F445" s="16"/>
      <c r="G445" s="16"/>
      <c r="H445" s="16"/>
      <c r="J445" s="126"/>
      <c r="K445" s="126"/>
      <c r="L445" s="126"/>
      <c r="M445" s="126"/>
      <c r="N445" s="126"/>
      <c r="O445" s="126"/>
      <c r="P445" s="126"/>
      <c r="Q445" s="58"/>
      <c r="R445" s="139"/>
      <c r="S445" s="58"/>
      <c r="T445" s="16"/>
      <c r="U445" s="16"/>
      <c r="V445" s="16"/>
      <c r="W445" s="16"/>
      <c r="X445" s="16"/>
      <c r="Y445" s="16"/>
      <c r="Z445" s="16"/>
      <c r="AA445" s="140"/>
      <c r="AB445" s="126"/>
      <c r="AC445" s="16"/>
      <c r="AD445" s="16"/>
      <c r="AE445" s="16"/>
      <c r="AF445" s="16"/>
      <c r="AG445" s="16"/>
      <c r="AH445" s="140"/>
      <c r="AI445" s="126"/>
      <c r="AJ445" s="16"/>
      <c r="AK445" s="16"/>
      <c r="AL445" s="16"/>
      <c r="AM445" s="140"/>
      <c r="AN445" s="141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40"/>
      <c r="BG445" s="126"/>
      <c r="BH445" s="16"/>
      <c r="BI445" s="16"/>
      <c r="BJ445" s="16"/>
      <c r="BK445" s="16"/>
      <c r="BL445" s="16"/>
      <c r="BM445" s="16"/>
      <c r="BN445" s="16"/>
      <c r="BO445" s="16"/>
      <c r="BP445" s="140"/>
      <c r="BQ445" s="126"/>
      <c r="BR445" s="16"/>
      <c r="BS445" s="16"/>
      <c r="BT445" s="16"/>
      <c r="BU445" s="16"/>
      <c r="BV445" s="16"/>
      <c r="BW445" s="140"/>
      <c r="BX445" s="126"/>
      <c r="BY445" s="16"/>
      <c r="BZ445" s="140"/>
      <c r="CA445" s="126"/>
      <c r="CB445" s="16"/>
      <c r="CC445" s="140"/>
      <c r="CD445" s="126"/>
      <c r="CE445" s="16"/>
      <c r="CG445" s="12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</row>
    <row r="446" spans="1:147" s="107" customFormat="1" x14ac:dyDescent="0.2">
      <c r="A446" s="81"/>
      <c r="B446" s="16"/>
      <c r="C446" s="115"/>
      <c r="D446" s="116"/>
      <c r="E446" s="16"/>
      <c r="F446" s="16"/>
      <c r="G446" s="16"/>
      <c r="H446" s="16"/>
      <c r="J446" s="126"/>
      <c r="K446" s="126"/>
      <c r="L446" s="126"/>
      <c r="M446" s="126"/>
      <c r="N446" s="126"/>
      <c r="O446" s="126"/>
      <c r="P446" s="126"/>
      <c r="Q446" s="58"/>
      <c r="R446" s="139"/>
      <c r="S446" s="58"/>
      <c r="T446" s="16"/>
      <c r="U446" s="16"/>
      <c r="V446" s="16"/>
      <c r="W446" s="16"/>
      <c r="X446" s="16"/>
      <c r="Y446" s="16"/>
      <c r="Z446" s="16"/>
      <c r="AA446" s="140"/>
      <c r="AB446" s="126"/>
      <c r="AC446" s="16"/>
      <c r="AD446" s="16"/>
      <c r="AE446" s="16"/>
      <c r="AF446" s="16"/>
      <c r="AG446" s="16"/>
      <c r="AH446" s="140"/>
      <c r="AI446" s="126"/>
      <c r="AJ446" s="16"/>
      <c r="AK446" s="16"/>
      <c r="AL446" s="16"/>
      <c r="AM446" s="140"/>
      <c r="AN446" s="141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40"/>
      <c r="BG446" s="126"/>
      <c r="BH446" s="16"/>
      <c r="BI446" s="16"/>
      <c r="BJ446" s="16"/>
      <c r="BK446" s="16"/>
      <c r="BL446" s="16"/>
      <c r="BM446" s="16"/>
      <c r="BN446" s="16"/>
      <c r="BO446" s="16"/>
      <c r="BP446" s="140"/>
      <c r="BQ446" s="126"/>
      <c r="BR446" s="16"/>
      <c r="BS446" s="16"/>
      <c r="BT446" s="16"/>
      <c r="BU446" s="16"/>
      <c r="BV446" s="16"/>
      <c r="BW446" s="140"/>
      <c r="BX446" s="126"/>
      <c r="BY446" s="16"/>
      <c r="BZ446" s="140"/>
      <c r="CA446" s="126"/>
      <c r="CB446" s="16"/>
      <c r="CC446" s="140"/>
      <c r="CD446" s="126"/>
      <c r="CE446" s="16"/>
      <c r="CG446" s="12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</row>
    <row r="447" spans="1:147" s="107" customFormat="1" x14ac:dyDescent="0.2">
      <c r="A447" s="81"/>
      <c r="B447" s="16"/>
      <c r="C447" s="115"/>
      <c r="D447" s="116"/>
      <c r="E447" s="16"/>
      <c r="F447" s="16"/>
      <c r="G447" s="16"/>
      <c r="H447" s="16"/>
      <c r="J447" s="126"/>
      <c r="K447" s="126"/>
      <c r="L447" s="126"/>
      <c r="M447" s="126"/>
      <c r="N447" s="126"/>
      <c r="O447" s="126"/>
      <c r="P447" s="126"/>
      <c r="Q447" s="58"/>
      <c r="R447" s="139"/>
      <c r="S447" s="58"/>
      <c r="T447" s="16"/>
      <c r="U447" s="16"/>
      <c r="V447" s="16"/>
      <c r="W447" s="16"/>
      <c r="X447" s="16"/>
      <c r="Y447" s="16"/>
      <c r="Z447" s="16"/>
      <c r="AA447" s="140"/>
      <c r="AB447" s="126"/>
      <c r="AC447" s="16"/>
      <c r="AD447" s="16"/>
      <c r="AE447" s="16"/>
      <c r="AF447" s="16"/>
      <c r="AG447" s="16"/>
      <c r="AH447" s="140"/>
      <c r="AI447" s="126"/>
      <c r="AJ447" s="16"/>
      <c r="AK447" s="16"/>
      <c r="AL447" s="16"/>
      <c r="AM447" s="140"/>
      <c r="AN447" s="141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40"/>
      <c r="BG447" s="126"/>
      <c r="BH447" s="16"/>
      <c r="BI447" s="16"/>
      <c r="BJ447" s="16"/>
      <c r="BK447" s="16"/>
      <c r="BL447" s="16"/>
      <c r="BM447" s="16"/>
      <c r="BN447" s="16"/>
      <c r="BO447" s="16"/>
      <c r="BP447" s="140"/>
      <c r="BQ447" s="126"/>
      <c r="BR447" s="16"/>
      <c r="BS447" s="16"/>
      <c r="BT447" s="16"/>
      <c r="BU447" s="16"/>
      <c r="BV447" s="16"/>
      <c r="BW447" s="140"/>
      <c r="BX447" s="126"/>
      <c r="BY447" s="16"/>
      <c r="BZ447" s="140"/>
      <c r="CA447" s="126"/>
      <c r="CB447" s="16"/>
      <c r="CC447" s="140"/>
      <c r="CD447" s="126"/>
      <c r="CE447" s="16"/>
      <c r="CG447" s="12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</row>
    <row r="448" spans="1:147" s="107" customFormat="1" x14ac:dyDescent="0.2">
      <c r="A448" s="81"/>
      <c r="B448" s="16"/>
      <c r="C448" s="115"/>
      <c r="D448" s="116"/>
      <c r="E448" s="16"/>
      <c r="F448" s="16"/>
      <c r="G448" s="16"/>
      <c r="H448" s="16"/>
      <c r="J448" s="126"/>
      <c r="K448" s="126"/>
      <c r="L448" s="126"/>
      <c r="M448" s="126"/>
      <c r="N448" s="126"/>
      <c r="O448" s="126"/>
      <c r="P448" s="126"/>
      <c r="Q448" s="58"/>
      <c r="R448" s="139"/>
      <c r="S448" s="58"/>
      <c r="T448" s="16"/>
      <c r="U448" s="16"/>
      <c r="V448" s="16"/>
      <c r="W448" s="16"/>
      <c r="X448" s="16"/>
      <c r="Y448" s="16"/>
      <c r="Z448" s="16"/>
      <c r="AA448" s="140"/>
      <c r="AB448" s="126"/>
      <c r="AC448" s="16"/>
      <c r="AD448" s="16"/>
      <c r="AE448" s="16"/>
      <c r="AF448" s="16"/>
      <c r="AG448" s="16"/>
      <c r="AH448" s="140"/>
      <c r="AI448" s="126"/>
      <c r="AJ448" s="16"/>
      <c r="AK448" s="16"/>
      <c r="AL448" s="16"/>
      <c r="AM448" s="140"/>
      <c r="AN448" s="141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40"/>
      <c r="BG448" s="126"/>
      <c r="BH448" s="16"/>
      <c r="BI448" s="16"/>
      <c r="BJ448" s="16"/>
      <c r="BK448" s="16"/>
      <c r="BL448" s="16"/>
      <c r="BM448" s="16"/>
      <c r="BN448" s="16"/>
      <c r="BO448" s="16"/>
      <c r="BP448" s="140"/>
      <c r="BQ448" s="126"/>
      <c r="BR448" s="16"/>
      <c r="BS448" s="16"/>
      <c r="BT448" s="16"/>
      <c r="BU448" s="16"/>
      <c r="BV448" s="16"/>
      <c r="BW448" s="140"/>
      <c r="BX448" s="126"/>
      <c r="BY448" s="16"/>
      <c r="BZ448" s="140"/>
      <c r="CA448" s="126"/>
      <c r="CB448" s="16"/>
      <c r="CC448" s="140"/>
      <c r="CD448" s="126"/>
      <c r="CE448" s="16"/>
      <c r="CG448" s="12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</row>
    <row r="449" spans="1:147" s="107" customFormat="1" x14ac:dyDescent="0.2">
      <c r="A449" s="81"/>
      <c r="B449" s="16"/>
      <c r="C449" s="115"/>
      <c r="D449" s="116"/>
      <c r="E449" s="16"/>
      <c r="F449" s="16"/>
      <c r="G449" s="16"/>
      <c r="H449" s="16"/>
      <c r="J449" s="126"/>
      <c r="K449" s="126"/>
      <c r="L449" s="126"/>
      <c r="M449" s="126"/>
      <c r="N449" s="126"/>
      <c r="O449" s="126"/>
      <c r="P449" s="126"/>
      <c r="Q449" s="58"/>
      <c r="R449" s="139"/>
      <c r="S449" s="58"/>
      <c r="T449" s="16"/>
      <c r="U449" s="16"/>
      <c r="V449" s="16"/>
      <c r="W449" s="16"/>
      <c r="X449" s="16"/>
      <c r="Y449" s="16"/>
      <c r="Z449" s="16"/>
      <c r="AA449" s="140"/>
      <c r="AB449" s="126"/>
      <c r="AC449" s="16"/>
      <c r="AD449" s="16"/>
      <c r="AE449" s="16"/>
      <c r="AF449" s="16"/>
      <c r="AG449" s="16"/>
      <c r="AH449" s="140"/>
      <c r="AI449" s="126"/>
      <c r="AJ449" s="16"/>
      <c r="AK449" s="16"/>
      <c r="AL449" s="16"/>
      <c r="AM449" s="140"/>
      <c r="AN449" s="141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40"/>
      <c r="BG449" s="126"/>
      <c r="BH449" s="16"/>
      <c r="BI449" s="16"/>
      <c r="BJ449" s="16"/>
      <c r="BK449" s="16"/>
      <c r="BL449" s="16"/>
      <c r="BM449" s="16"/>
      <c r="BN449" s="16"/>
      <c r="BO449" s="16"/>
      <c r="BP449" s="140"/>
      <c r="BQ449" s="126"/>
      <c r="BR449" s="16"/>
      <c r="BS449" s="16"/>
      <c r="BT449" s="16"/>
      <c r="BU449" s="16"/>
      <c r="BV449" s="16"/>
      <c r="BW449" s="140"/>
      <c r="BX449" s="126"/>
      <c r="BY449" s="16"/>
      <c r="BZ449" s="140"/>
      <c r="CA449" s="126"/>
      <c r="CB449" s="16"/>
      <c r="CC449" s="140"/>
      <c r="CD449" s="126"/>
      <c r="CE449" s="16"/>
      <c r="CG449" s="12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</row>
    <row r="450" spans="1:147" s="107" customFormat="1" x14ac:dyDescent="0.2">
      <c r="A450" s="81"/>
      <c r="B450" s="16"/>
      <c r="C450" s="115"/>
      <c r="D450" s="116"/>
      <c r="E450" s="16"/>
      <c r="F450" s="16"/>
      <c r="G450" s="16"/>
      <c r="H450" s="16"/>
      <c r="J450" s="126"/>
      <c r="K450" s="126"/>
      <c r="L450" s="126"/>
      <c r="M450" s="126"/>
      <c r="N450" s="126"/>
      <c r="O450" s="126"/>
      <c r="P450" s="126"/>
      <c r="Q450" s="58"/>
      <c r="R450" s="139"/>
      <c r="S450" s="58"/>
      <c r="T450" s="16"/>
      <c r="U450" s="16"/>
      <c r="V450" s="16"/>
      <c r="W450" s="16"/>
      <c r="X450" s="16"/>
      <c r="Y450" s="16"/>
      <c r="Z450" s="16"/>
      <c r="AA450" s="140"/>
      <c r="AB450" s="126"/>
      <c r="AC450" s="16"/>
      <c r="AD450" s="16"/>
      <c r="AE450" s="16"/>
      <c r="AF450" s="16"/>
      <c r="AG450" s="16"/>
      <c r="AH450" s="140"/>
      <c r="AI450" s="126"/>
      <c r="AJ450" s="16"/>
      <c r="AK450" s="16"/>
      <c r="AL450" s="16"/>
      <c r="AM450" s="140"/>
      <c r="AN450" s="141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40"/>
      <c r="BG450" s="126"/>
      <c r="BH450" s="16"/>
      <c r="BI450" s="16"/>
      <c r="BJ450" s="16"/>
      <c r="BK450" s="16"/>
      <c r="BL450" s="16"/>
      <c r="BM450" s="16"/>
      <c r="BN450" s="16"/>
      <c r="BO450" s="16"/>
      <c r="BP450" s="140"/>
      <c r="BQ450" s="126"/>
      <c r="BR450" s="16"/>
      <c r="BS450" s="16"/>
      <c r="BT450" s="16"/>
      <c r="BU450" s="16"/>
      <c r="BV450" s="16"/>
      <c r="BW450" s="140"/>
      <c r="BX450" s="126"/>
      <c r="BY450" s="16"/>
      <c r="BZ450" s="140"/>
      <c r="CA450" s="126"/>
      <c r="CB450" s="16"/>
      <c r="CC450" s="140"/>
      <c r="CD450" s="126"/>
      <c r="CE450" s="16"/>
      <c r="CG450" s="12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</row>
    <row r="451" spans="1:147" s="107" customFormat="1" x14ac:dyDescent="0.2">
      <c r="A451" s="81"/>
      <c r="B451" s="16"/>
      <c r="C451" s="115"/>
      <c r="D451" s="116"/>
      <c r="E451" s="16"/>
      <c r="F451" s="16"/>
      <c r="G451" s="16"/>
      <c r="H451" s="16"/>
      <c r="J451" s="126"/>
      <c r="K451" s="126"/>
      <c r="L451" s="126"/>
      <c r="M451" s="126"/>
      <c r="N451" s="126"/>
      <c r="O451" s="126"/>
      <c r="P451" s="126"/>
      <c r="Q451" s="58"/>
      <c r="R451" s="139"/>
      <c r="S451" s="58"/>
      <c r="T451" s="16"/>
      <c r="U451" s="16"/>
      <c r="V451" s="16"/>
      <c r="W451" s="16"/>
      <c r="X451" s="16"/>
      <c r="Y451" s="16"/>
      <c r="Z451" s="16"/>
      <c r="AA451" s="140"/>
      <c r="AB451" s="126"/>
      <c r="AC451" s="16"/>
      <c r="AD451" s="16"/>
      <c r="AE451" s="16"/>
      <c r="AF451" s="16"/>
      <c r="AG451" s="16"/>
      <c r="AH451" s="140"/>
      <c r="AI451" s="126"/>
      <c r="AJ451" s="16"/>
      <c r="AK451" s="16"/>
      <c r="AL451" s="16"/>
      <c r="AM451" s="140"/>
      <c r="AN451" s="141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40"/>
      <c r="BG451" s="126"/>
      <c r="BH451" s="16"/>
      <c r="BI451" s="16"/>
      <c r="BJ451" s="16"/>
      <c r="BK451" s="16"/>
      <c r="BL451" s="16"/>
      <c r="BM451" s="16"/>
      <c r="BN451" s="16"/>
      <c r="BO451" s="16"/>
      <c r="BP451" s="140"/>
      <c r="BQ451" s="126"/>
      <c r="BR451" s="16"/>
      <c r="BS451" s="16"/>
      <c r="BT451" s="16"/>
      <c r="BU451" s="16"/>
      <c r="BV451" s="16"/>
      <c r="BW451" s="140"/>
      <c r="BX451" s="126"/>
      <c r="BY451" s="16"/>
      <c r="BZ451" s="140"/>
      <c r="CA451" s="126"/>
      <c r="CB451" s="16"/>
      <c r="CC451" s="140"/>
      <c r="CD451" s="126"/>
      <c r="CE451" s="16"/>
      <c r="CG451" s="12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</row>
    <row r="452" spans="1:147" s="107" customFormat="1" x14ac:dyDescent="0.2">
      <c r="A452" s="81"/>
      <c r="B452" s="16"/>
      <c r="C452" s="115"/>
      <c r="D452" s="116"/>
      <c r="E452" s="16"/>
      <c r="F452" s="16"/>
      <c r="G452" s="16"/>
      <c r="H452" s="16"/>
      <c r="J452" s="126"/>
      <c r="K452" s="126"/>
      <c r="L452" s="126"/>
      <c r="M452" s="126"/>
      <c r="N452" s="126"/>
      <c r="O452" s="126"/>
      <c r="P452" s="126"/>
      <c r="Q452" s="58"/>
      <c r="R452" s="139"/>
      <c r="S452" s="58"/>
      <c r="T452" s="16"/>
      <c r="U452" s="16"/>
      <c r="V452" s="16"/>
      <c r="W452" s="16"/>
      <c r="X452" s="16"/>
      <c r="Y452" s="16"/>
      <c r="Z452" s="16"/>
      <c r="AA452" s="140"/>
      <c r="AB452" s="126"/>
      <c r="AC452" s="16"/>
      <c r="AD452" s="16"/>
      <c r="AE452" s="16"/>
      <c r="AF452" s="16"/>
      <c r="AG452" s="16"/>
      <c r="AH452" s="140"/>
      <c r="AI452" s="126"/>
      <c r="AJ452" s="16"/>
      <c r="AK452" s="16"/>
      <c r="AL452" s="16"/>
      <c r="AM452" s="140"/>
      <c r="AN452" s="141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40"/>
      <c r="BG452" s="126"/>
      <c r="BH452" s="16"/>
      <c r="BI452" s="16"/>
      <c r="BJ452" s="16"/>
      <c r="BK452" s="16"/>
      <c r="BL452" s="16"/>
      <c r="BM452" s="16"/>
      <c r="BN452" s="16"/>
      <c r="BO452" s="16"/>
      <c r="BP452" s="140"/>
      <c r="BQ452" s="126"/>
      <c r="BR452" s="16"/>
      <c r="BS452" s="16"/>
      <c r="BT452" s="16"/>
      <c r="BU452" s="16"/>
      <c r="BV452" s="16"/>
      <c r="BW452" s="140"/>
      <c r="BX452" s="126"/>
      <c r="BY452" s="16"/>
      <c r="BZ452" s="140"/>
      <c r="CA452" s="126"/>
      <c r="CB452" s="16"/>
      <c r="CC452" s="140"/>
      <c r="CD452" s="126"/>
      <c r="CE452" s="16"/>
      <c r="CG452" s="12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</row>
    <row r="453" spans="1:147" s="107" customFormat="1" x14ac:dyDescent="0.2">
      <c r="A453" s="81"/>
      <c r="B453" s="16"/>
      <c r="C453" s="115"/>
      <c r="D453" s="116"/>
      <c r="E453" s="16"/>
      <c r="F453" s="16"/>
      <c r="G453" s="16"/>
      <c r="H453" s="16"/>
      <c r="J453" s="126"/>
      <c r="K453" s="126"/>
      <c r="L453" s="126"/>
      <c r="M453" s="126"/>
      <c r="N453" s="126"/>
      <c r="O453" s="126"/>
      <c r="P453" s="126"/>
      <c r="Q453" s="58"/>
      <c r="R453" s="139"/>
      <c r="S453" s="58"/>
      <c r="T453" s="16"/>
      <c r="U453" s="16"/>
      <c r="V453" s="16"/>
      <c r="W453" s="16"/>
      <c r="X453" s="16"/>
      <c r="Y453" s="16"/>
      <c r="Z453" s="16"/>
      <c r="AA453" s="140"/>
      <c r="AB453" s="126"/>
      <c r="AC453" s="16"/>
      <c r="AD453" s="16"/>
      <c r="AE453" s="16"/>
      <c r="AF453" s="16"/>
      <c r="AG453" s="16"/>
      <c r="AH453" s="140"/>
      <c r="AI453" s="126"/>
      <c r="AJ453" s="16"/>
      <c r="AK453" s="16"/>
      <c r="AL453" s="16"/>
      <c r="AM453" s="140"/>
      <c r="AN453" s="141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40"/>
      <c r="BG453" s="126"/>
      <c r="BH453" s="16"/>
      <c r="BI453" s="16"/>
      <c r="BJ453" s="16"/>
      <c r="BK453" s="16"/>
      <c r="BL453" s="16"/>
      <c r="BM453" s="16"/>
      <c r="BN453" s="16"/>
      <c r="BO453" s="16"/>
      <c r="BP453" s="140"/>
      <c r="BQ453" s="126"/>
      <c r="BR453" s="16"/>
      <c r="BS453" s="16"/>
      <c r="BT453" s="16"/>
      <c r="BU453" s="16"/>
      <c r="BV453" s="16"/>
      <c r="BW453" s="140"/>
      <c r="BX453" s="126"/>
      <c r="BY453" s="16"/>
      <c r="BZ453" s="140"/>
      <c r="CA453" s="126"/>
      <c r="CB453" s="16"/>
      <c r="CC453" s="140"/>
      <c r="CD453" s="126"/>
      <c r="CE453" s="16"/>
      <c r="CG453" s="12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</row>
    <row r="454" spans="1:147" s="107" customFormat="1" x14ac:dyDescent="0.2">
      <c r="A454" s="81"/>
      <c r="B454" s="16"/>
      <c r="C454" s="115"/>
      <c r="D454" s="116"/>
      <c r="E454" s="16"/>
      <c r="F454" s="16"/>
      <c r="G454" s="16"/>
      <c r="H454" s="16"/>
      <c r="J454" s="126"/>
      <c r="K454" s="126"/>
      <c r="L454" s="126"/>
      <c r="M454" s="126"/>
      <c r="N454" s="126"/>
      <c r="O454" s="126"/>
      <c r="P454" s="126"/>
      <c r="Q454" s="58"/>
      <c r="R454" s="139"/>
      <c r="S454" s="58"/>
      <c r="T454" s="16"/>
      <c r="U454" s="16"/>
      <c r="V454" s="16"/>
      <c r="W454" s="16"/>
      <c r="X454" s="16"/>
      <c r="Y454" s="16"/>
      <c r="Z454" s="16"/>
      <c r="AA454" s="140"/>
      <c r="AB454" s="126"/>
      <c r="AC454" s="16"/>
      <c r="AD454" s="16"/>
      <c r="AE454" s="16"/>
      <c r="AF454" s="16"/>
      <c r="AG454" s="16"/>
      <c r="AH454" s="140"/>
      <c r="AI454" s="126"/>
      <c r="AJ454" s="16"/>
      <c r="AK454" s="16"/>
      <c r="AL454" s="16"/>
      <c r="AM454" s="140"/>
      <c r="AN454" s="141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40"/>
      <c r="BG454" s="126"/>
      <c r="BH454" s="16"/>
      <c r="BI454" s="16"/>
      <c r="BJ454" s="16"/>
      <c r="BK454" s="16"/>
      <c r="BL454" s="16"/>
      <c r="BM454" s="16"/>
      <c r="BN454" s="16"/>
      <c r="BO454" s="16"/>
      <c r="BP454" s="140"/>
      <c r="BQ454" s="126"/>
      <c r="BR454" s="16"/>
      <c r="BS454" s="16"/>
      <c r="BT454" s="16"/>
      <c r="BU454" s="16"/>
      <c r="BV454" s="16"/>
      <c r="BW454" s="140"/>
      <c r="BX454" s="126"/>
      <c r="BY454" s="16"/>
      <c r="BZ454" s="140"/>
      <c r="CA454" s="126"/>
      <c r="CB454" s="16"/>
      <c r="CC454" s="140"/>
      <c r="CD454" s="126"/>
      <c r="CE454" s="16"/>
      <c r="CG454" s="12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</row>
    <row r="455" spans="1:147" s="107" customFormat="1" x14ac:dyDescent="0.2">
      <c r="A455" s="138"/>
      <c r="B455" s="16"/>
      <c r="C455" s="115"/>
      <c r="D455" s="116"/>
      <c r="E455" s="16"/>
      <c r="F455" s="16"/>
      <c r="G455" s="16"/>
      <c r="H455" s="16"/>
      <c r="J455" s="126"/>
      <c r="K455" s="126"/>
      <c r="L455" s="126"/>
      <c r="M455" s="126"/>
      <c r="N455" s="126"/>
      <c r="O455" s="126"/>
      <c r="P455" s="126"/>
      <c r="Q455" s="58"/>
      <c r="R455" s="139"/>
      <c r="S455" s="58"/>
      <c r="T455" s="16"/>
      <c r="U455" s="16"/>
      <c r="V455" s="16"/>
      <c r="W455" s="16"/>
      <c r="X455" s="16"/>
      <c r="Y455" s="16"/>
      <c r="Z455" s="16"/>
      <c r="AA455" s="140"/>
      <c r="AB455" s="126"/>
      <c r="AC455" s="16"/>
      <c r="AD455" s="16"/>
      <c r="AE455" s="16"/>
      <c r="AF455" s="16"/>
      <c r="AG455" s="16"/>
      <c r="AH455" s="140"/>
      <c r="AI455" s="126"/>
      <c r="AJ455" s="16"/>
      <c r="AK455" s="16"/>
      <c r="AL455" s="16"/>
      <c r="AM455" s="140"/>
      <c r="AN455" s="141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40"/>
      <c r="BG455" s="126"/>
      <c r="BH455" s="16"/>
      <c r="BI455" s="16"/>
      <c r="BJ455" s="16"/>
      <c r="BK455" s="16"/>
      <c r="BL455" s="16"/>
      <c r="BM455" s="16"/>
      <c r="BN455" s="16"/>
      <c r="BO455" s="16"/>
      <c r="BP455" s="140"/>
      <c r="BQ455" s="126"/>
      <c r="BR455" s="16"/>
      <c r="BS455" s="16"/>
      <c r="BT455" s="16"/>
      <c r="BU455" s="16"/>
      <c r="BV455" s="16"/>
      <c r="BW455" s="140"/>
      <c r="BX455" s="126"/>
      <c r="BY455" s="16"/>
      <c r="BZ455" s="140"/>
      <c r="CA455" s="126"/>
      <c r="CB455" s="16"/>
      <c r="CC455" s="140"/>
      <c r="CD455" s="126"/>
      <c r="CE455" s="16"/>
      <c r="CG455" s="12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</row>
    <row r="456" spans="1:147" s="107" customFormat="1" x14ac:dyDescent="0.2">
      <c r="A456" s="81"/>
      <c r="B456" s="16"/>
      <c r="C456" s="115"/>
      <c r="D456" s="116"/>
      <c r="E456" s="16"/>
      <c r="F456" s="16"/>
      <c r="G456" s="16"/>
      <c r="H456" s="16"/>
      <c r="J456" s="126"/>
      <c r="K456" s="126"/>
      <c r="L456" s="126"/>
      <c r="M456" s="126"/>
      <c r="N456" s="126"/>
      <c r="O456" s="126"/>
      <c r="P456" s="126"/>
      <c r="Q456" s="58"/>
      <c r="R456" s="139"/>
      <c r="S456" s="58"/>
      <c r="T456" s="16"/>
      <c r="U456" s="16"/>
      <c r="V456" s="16"/>
      <c r="W456" s="16"/>
      <c r="X456" s="16"/>
      <c r="Y456" s="16"/>
      <c r="Z456" s="16"/>
      <c r="AA456" s="140"/>
      <c r="AB456" s="126"/>
      <c r="AC456" s="16"/>
      <c r="AD456" s="16"/>
      <c r="AE456" s="16"/>
      <c r="AF456" s="16"/>
      <c r="AG456" s="16"/>
      <c r="AH456" s="140"/>
      <c r="AI456" s="126"/>
      <c r="AJ456" s="16"/>
      <c r="AK456" s="16"/>
      <c r="AL456" s="16"/>
      <c r="AM456" s="140"/>
      <c r="AN456" s="141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40"/>
      <c r="BG456" s="126"/>
      <c r="BH456" s="16"/>
      <c r="BI456" s="16"/>
      <c r="BJ456" s="16"/>
      <c r="BK456" s="16"/>
      <c r="BL456" s="16"/>
      <c r="BM456" s="16"/>
      <c r="BN456" s="16"/>
      <c r="BO456" s="16"/>
      <c r="BP456" s="140"/>
      <c r="BQ456" s="126"/>
      <c r="BR456" s="16"/>
      <c r="BS456" s="16"/>
      <c r="BT456" s="16"/>
      <c r="BU456" s="16"/>
      <c r="BV456" s="16"/>
      <c r="BW456" s="140"/>
      <c r="BX456" s="126"/>
      <c r="BY456" s="16"/>
      <c r="BZ456" s="140"/>
      <c r="CA456" s="126"/>
      <c r="CB456" s="16"/>
      <c r="CC456" s="140"/>
      <c r="CD456" s="126"/>
      <c r="CE456" s="16"/>
      <c r="CG456" s="12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</row>
    <row r="457" spans="1:147" s="107" customFormat="1" x14ac:dyDescent="0.2">
      <c r="A457" s="81"/>
      <c r="B457" s="16"/>
      <c r="C457" s="115"/>
      <c r="D457" s="116"/>
      <c r="E457" s="16"/>
      <c r="F457" s="16"/>
      <c r="G457" s="16"/>
      <c r="H457" s="16"/>
      <c r="J457" s="126"/>
      <c r="K457" s="126"/>
      <c r="L457" s="126"/>
      <c r="M457" s="126"/>
      <c r="N457" s="126"/>
      <c r="O457" s="126"/>
      <c r="P457" s="126"/>
      <c r="Q457" s="58"/>
      <c r="R457" s="139"/>
      <c r="S457" s="58"/>
      <c r="T457" s="16"/>
      <c r="U457" s="16"/>
      <c r="V457" s="16"/>
      <c r="W457" s="16"/>
      <c r="X457" s="16"/>
      <c r="Y457" s="16"/>
      <c r="Z457" s="16"/>
      <c r="AA457" s="140"/>
      <c r="AB457" s="126"/>
      <c r="AC457" s="16"/>
      <c r="AD457" s="16"/>
      <c r="AE457" s="16"/>
      <c r="AF457" s="16"/>
      <c r="AG457" s="16"/>
      <c r="AH457" s="140"/>
      <c r="AI457" s="126"/>
      <c r="AJ457" s="16"/>
      <c r="AK457" s="16"/>
      <c r="AL457" s="16"/>
      <c r="AM457" s="140"/>
      <c r="AN457" s="141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40"/>
      <c r="BG457" s="126"/>
      <c r="BH457" s="16"/>
      <c r="BI457" s="16"/>
      <c r="BJ457" s="16"/>
      <c r="BK457" s="16"/>
      <c r="BL457" s="16"/>
      <c r="BM457" s="16"/>
      <c r="BN457" s="16"/>
      <c r="BO457" s="16"/>
      <c r="BP457" s="140"/>
      <c r="BQ457" s="126"/>
      <c r="BR457" s="16"/>
      <c r="BS457" s="16"/>
      <c r="BT457" s="16"/>
      <c r="BU457" s="16"/>
      <c r="BV457" s="16"/>
      <c r="BW457" s="140"/>
      <c r="BX457" s="126"/>
      <c r="BY457" s="16"/>
      <c r="BZ457" s="140"/>
      <c r="CA457" s="126"/>
      <c r="CB457" s="16"/>
      <c r="CC457" s="140"/>
      <c r="CD457" s="126"/>
      <c r="CE457" s="16"/>
      <c r="CG457" s="12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</row>
    <row r="458" spans="1:147" s="107" customFormat="1" x14ac:dyDescent="0.2">
      <c r="A458" s="81"/>
      <c r="B458" s="16"/>
      <c r="C458" s="115"/>
      <c r="D458" s="116"/>
      <c r="E458" s="16"/>
      <c r="F458" s="16"/>
      <c r="G458" s="16"/>
      <c r="H458" s="16"/>
      <c r="J458" s="126"/>
      <c r="K458" s="126"/>
      <c r="L458" s="126"/>
      <c r="M458" s="126"/>
      <c r="N458" s="126"/>
      <c r="O458" s="126"/>
      <c r="P458" s="126"/>
      <c r="Q458" s="58"/>
      <c r="R458" s="139"/>
      <c r="S458" s="58"/>
      <c r="T458" s="16"/>
      <c r="U458" s="16"/>
      <c r="V458" s="16"/>
      <c r="W458" s="16"/>
      <c r="X458" s="16"/>
      <c r="Y458" s="16"/>
      <c r="Z458" s="16"/>
      <c r="AA458" s="140"/>
      <c r="AB458" s="126"/>
      <c r="AC458" s="16"/>
      <c r="AD458" s="16"/>
      <c r="AE458" s="16"/>
      <c r="AF458" s="16"/>
      <c r="AG458" s="16"/>
      <c r="AH458" s="140"/>
      <c r="AI458" s="126"/>
      <c r="AJ458" s="16"/>
      <c r="AK458" s="16"/>
      <c r="AL458" s="16"/>
      <c r="AM458" s="140"/>
      <c r="AN458" s="141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40"/>
      <c r="BG458" s="126"/>
      <c r="BH458" s="16"/>
      <c r="BI458" s="16"/>
      <c r="BJ458" s="16"/>
      <c r="BK458" s="16"/>
      <c r="BL458" s="16"/>
      <c r="BM458" s="16"/>
      <c r="BN458" s="16"/>
      <c r="BO458" s="16"/>
      <c r="BP458" s="140"/>
      <c r="BQ458" s="126"/>
      <c r="BR458" s="16"/>
      <c r="BS458" s="16"/>
      <c r="BT458" s="16"/>
      <c r="BU458" s="16"/>
      <c r="BV458" s="16"/>
      <c r="BW458" s="140"/>
      <c r="BX458" s="126"/>
      <c r="BY458" s="16"/>
      <c r="BZ458" s="140"/>
      <c r="CA458" s="126"/>
      <c r="CB458" s="16"/>
      <c r="CC458" s="140"/>
      <c r="CD458" s="126"/>
      <c r="CE458" s="16"/>
      <c r="CG458" s="12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</row>
    <row r="459" spans="1:147" s="107" customFormat="1" x14ac:dyDescent="0.2">
      <c r="A459" s="81"/>
      <c r="B459" s="16"/>
      <c r="C459" s="115"/>
      <c r="D459" s="116"/>
      <c r="E459" s="16"/>
      <c r="F459" s="16"/>
      <c r="G459" s="16"/>
      <c r="H459" s="16"/>
      <c r="J459" s="126"/>
      <c r="K459" s="126"/>
      <c r="L459" s="126"/>
      <c r="M459" s="126"/>
      <c r="N459" s="126"/>
      <c r="O459" s="126"/>
      <c r="P459" s="126"/>
      <c r="Q459" s="58"/>
      <c r="R459" s="139"/>
      <c r="S459" s="58"/>
      <c r="T459" s="16"/>
      <c r="U459" s="16"/>
      <c r="V459" s="16"/>
      <c r="W459" s="16"/>
      <c r="X459" s="16"/>
      <c r="Y459" s="16"/>
      <c r="Z459" s="16"/>
      <c r="AA459" s="140"/>
      <c r="AB459" s="126"/>
      <c r="AC459" s="16"/>
      <c r="AD459" s="16"/>
      <c r="AE459" s="16"/>
      <c r="AF459" s="16"/>
      <c r="AG459" s="16"/>
      <c r="AH459" s="140"/>
      <c r="AI459" s="126"/>
      <c r="AJ459" s="16"/>
      <c r="AK459" s="16"/>
      <c r="AL459" s="16"/>
      <c r="AM459" s="140"/>
      <c r="AN459" s="141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40"/>
      <c r="BG459" s="126"/>
      <c r="BH459" s="16"/>
      <c r="BI459" s="16"/>
      <c r="BJ459" s="16"/>
      <c r="BK459" s="16"/>
      <c r="BL459" s="16"/>
      <c r="BM459" s="16"/>
      <c r="BN459" s="16"/>
      <c r="BO459" s="16"/>
      <c r="BP459" s="140"/>
      <c r="BQ459" s="126"/>
      <c r="BR459" s="16"/>
      <c r="BS459" s="16"/>
      <c r="BT459" s="16"/>
      <c r="BU459" s="16"/>
      <c r="BV459" s="16"/>
      <c r="BW459" s="140"/>
      <c r="BX459" s="126"/>
      <c r="BY459" s="16"/>
      <c r="BZ459" s="140"/>
      <c r="CA459" s="126"/>
      <c r="CB459" s="16"/>
      <c r="CC459" s="140"/>
      <c r="CD459" s="126"/>
      <c r="CE459" s="16"/>
      <c r="CG459" s="12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</row>
    <row r="460" spans="1:147" s="107" customFormat="1" x14ac:dyDescent="0.2">
      <c r="A460" s="81"/>
      <c r="B460" s="16"/>
      <c r="C460" s="115"/>
      <c r="D460" s="116"/>
      <c r="E460" s="16"/>
      <c r="F460" s="16"/>
      <c r="G460" s="16"/>
      <c r="H460" s="16"/>
      <c r="J460" s="126"/>
      <c r="K460" s="126"/>
      <c r="L460" s="126"/>
      <c r="M460" s="126"/>
      <c r="N460" s="126"/>
      <c r="O460" s="126"/>
      <c r="P460" s="126"/>
      <c r="Q460" s="58"/>
      <c r="R460" s="139"/>
      <c r="S460" s="58"/>
      <c r="T460" s="16"/>
      <c r="U460" s="16"/>
      <c r="V460" s="16"/>
      <c r="W460" s="16"/>
      <c r="X460" s="16"/>
      <c r="Y460" s="16"/>
      <c r="Z460" s="16"/>
      <c r="AA460" s="140"/>
      <c r="AB460" s="126"/>
      <c r="AC460" s="16"/>
      <c r="AD460" s="16"/>
      <c r="AE460" s="16"/>
      <c r="AF460" s="16"/>
      <c r="AG460" s="16"/>
      <c r="AH460" s="140"/>
      <c r="AI460" s="126"/>
      <c r="AJ460" s="16"/>
      <c r="AK460" s="16"/>
      <c r="AL460" s="16"/>
      <c r="AM460" s="140"/>
      <c r="AN460" s="141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40"/>
      <c r="BG460" s="126"/>
      <c r="BH460" s="16"/>
      <c r="BI460" s="16"/>
      <c r="BJ460" s="16"/>
      <c r="BK460" s="16"/>
      <c r="BL460" s="16"/>
      <c r="BM460" s="16"/>
      <c r="BN460" s="16"/>
      <c r="BO460" s="16"/>
      <c r="BP460" s="140"/>
      <c r="BQ460" s="126"/>
      <c r="BR460" s="16"/>
      <c r="BS460" s="16"/>
      <c r="BT460" s="16"/>
      <c r="BU460" s="16"/>
      <c r="BV460" s="16"/>
      <c r="BW460" s="140"/>
      <c r="BX460" s="126"/>
      <c r="BY460" s="16"/>
      <c r="BZ460" s="140"/>
      <c r="CA460" s="126"/>
      <c r="CB460" s="16"/>
      <c r="CC460" s="140"/>
      <c r="CD460" s="126"/>
      <c r="CE460" s="16"/>
      <c r="CG460" s="12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</row>
    <row r="461" spans="1:147" s="107" customFormat="1" x14ac:dyDescent="0.2">
      <c r="A461" s="81"/>
      <c r="B461" s="16"/>
      <c r="C461" s="115"/>
      <c r="D461" s="116"/>
      <c r="E461" s="16"/>
      <c r="F461" s="16"/>
      <c r="G461" s="16"/>
      <c r="H461" s="16"/>
      <c r="J461" s="126"/>
      <c r="K461" s="126"/>
      <c r="L461" s="126"/>
      <c r="M461" s="126"/>
      <c r="N461" s="126"/>
      <c r="O461" s="126"/>
      <c r="P461" s="126"/>
      <c r="Q461" s="58"/>
      <c r="R461" s="139"/>
      <c r="S461" s="58"/>
      <c r="T461" s="16"/>
      <c r="U461" s="16"/>
      <c r="V461" s="16"/>
      <c r="W461" s="16"/>
      <c r="X461" s="16"/>
      <c r="Y461" s="16"/>
      <c r="Z461" s="16"/>
      <c r="AA461" s="140"/>
      <c r="AB461" s="126"/>
      <c r="AC461" s="16"/>
      <c r="AD461" s="16"/>
      <c r="AE461" s="16"/>
      <c r="AF461" s="16"/>
      <c r="AG461" s="16"/>
      <c r="AH461" s="140"/>
      <c r="AI461" s="126"/>
      <c r="AJ461" s="16"/>
      <c r="AK461" s="16"/>
      <c r="AL461" s="16"/>
      <c r="AM461" s="140"/>
      <c r="AN461" s="141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40"/>
      <c r="BG461" s="126"/>
      <c r="BH461" s="16"/>
      <c r="BI461" s="16"/>
      <c r="BJ461" s="16"/>
      <c r="BK461" s="16"/>
      <c r="BL461" s="16"/>
      <c r="BM461" s="16"/>
      <c r="BN461" s="16"/>
      <c r="BO461" s="16"/>
      <c r="BP461" s="140"/>
      <c r="BQ461" s="126"/>
      <c r="BR461" s="16"/>
      <c r="BS461" s="16"/>
      <c r="BT461" s="16"/>
      <c r="BU461" s="16"/>
      <c r="BV461" s="16"/>
      <c r="BW461" s="140"/>
      <c r="BX461" s="126"/>
      <c r="BY461" s="16"/>
      <c r="BZ461" s="140"/>
      <c r="CA461" s="126"/>
      <c r="CB461" s="16"/>
      <c r="CC461" s="140"/>
      <c r="CD461" s="126"/>
      <c r="CE461" s="16"/>
      <c r="CG461" s="12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</row>
    <row r="462" spans="1:147" s="107" customFormat="1" x14ac:dyDescent="0.2">
      <c r="A462" s="81"/>
      <c r="B462" s="16"/>
      <c r="C462" s="115"/>
      <c r="D462" s="116"/>
      <c r="E462" s="16"/>
      <c r="F462" s="16"/>
      <c r="G462" s="16"/>
      <c r="H462" s="16"/>
      <c r="J462" s="126"/>
      <c r="K462" s="126"/>
      <c r="L462" s="126"/>
      <c r="M462" s="126"/>
      <c r="N462" s="126"/>
      <c r="O462" s="126"/>
      <c r="P462" s="126"/>
      <c r="Q462" s="58"/>
      <c r="R462" s="139"/>
      <c r="S462" s="58"/>
      <c r="T462" s="16"/>
      <c r="U462" s="16"/>
      <c r="V462" s="16"/>
      <c r="W462" s="16"/>
      <c r="X462" s="16"/>
      <c r="Y462" s="16"/>
      <c r="Z462" s="16"/>
      <c r="AA462" s="140"/>
      <c r="AB462" s="126"/>
      <c r="AC462" s="16"/>
      <c r="AD462" s="16"/>
      <c r="AE462" s="16"/>
      <c r="AF462" s="16"/>
      <c r="AG462" s="16"/>
      <c r="AH462" s="140"/>
      <c r="AI462" s="126"/>
      <c r="AJ462" s="16"/>
      <c r="AK462" s="16"/>
      <c r="AL462" s="16"/>
      <c r="AM462" s="140"/>
      <c r="AN462" s="141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40"/>
      <c r="BG462" s="126"/>
      <c r="BH462" s="16"/>
      <c r="BI462" s="16"/>
      <c r="BJ462" s="16"/>
      <c r="BK462" s="16"/>
      <c r="BL462" s="16"/>
      <c r="BM462" s="16"/>
      <c r="BN462" s="16"/>
      <c r="BO462" s="16"/>
      <c r="BP462" s="140"/>
      <c r="BQ462" s="126"/>
      <c r="BR462" s="16"/>
      <c r="BS462" s="16"/>
      <c r="BT462" s="16"/>
      <c r="BU462" s="16"/>
      <c r="BV462" s="16"/>
      <c r="BW462" s="140"/>
      <c r="BX462" s="126"/>
      <c r="BY462" s="16"/>
      <c r="BZ462" s="140"/>
      <c r="CA462" s="126"/>
      <c r="CB462" s="16"/>
      <c r="CC462" s="140"/>
      <c r="CD462" s="126"/>
      <c r="CE462" s="16"/>
      <c r="CG462" s="12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</row>
    <row r="463" spans="1:147" s="107" customFormat="1" x14ac:dyDescent="0.2">
      <c r="A463" s="81"/>
      <c r="B463" s="16"/>
      <c r="C463" s="115"/>
      <c r="D463" s="116"/>
      <c r="E463" s="16"/>
      <c r="F463" s="16"/>
      <c r="G463" s="16"/>
      <c r="H463" s="16"/>
      <c r="J463" s="126"/>
      <c r="K463" s="126"/>
      <c r="L463" s="126"/>
      <c r="M463" s="126"/>
      <c r="N463" s="126"/>
      <c r="O463" s="126"/>
      <c r="P463" s="126"/>
      <c r="Q463" s="58"/>
      <c r="R463" s="139"/>
      <c r="S463" s="58"/>
      <c r="T463" s="16"/>
      <c r="U463" s="16"/>
      <c r="V463" s="16"/>
      <c r="W463" s="16"/>
      <c r="X463" s="16"/>
      <c r="Y463" s="16"/>
      <c r="Z463" s="16"/>
      <c r="AA463" s="140"/>
      <c r="AB463" s="126"/>
      <c r="AC463" s="16"/>
      <c r="AD463" s="16"/>
      <c r="AE463" s="16"/>
      <c r="AF463" s="16"/>
      <c r="AG463" s="16"/>
      <c r="AH463" s="140"/>
      <c r="AI463" s="126"/>
      <c r="AJ463" s="16"/>
      <c r="AK463" s="16"/>
      <c r="AL463" s="16"/>
      <c r="AM463" s="140"/>
      <c r="AN463" s="141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40"/>
      <c r="BG463" s="126"/>
      <c r="BH463" s="16"/>
      <c r="BI463" s="16"/>
      <c r="BJ463" s="16"/>
      <c r="BK463" s="16"/>
      <c r="BL463" s="16"/>
      <c r="BM463" s="16"/>
      <c r="BN463" s="16"/>
      <c r="BO463" s="16"/>
      <c r="BP463" s="140"/>
      <c r="BQ463" s="126"/>
      <c r="BR463" s="16"/>
      <c r="BS463" s="16"/>
      <c r="BT463" s="16"/>
      <c r="BU463" s="16"/>
      <c r="BV463" s="16"/>
      <c r="BW463" s="140"/>
      <c r="BX463" s="126"/>
      <c r="BY463" s="16"/>
      <c r="BZ463" s="140"/>
      <c r="CA463" s="126"/>
      <c r="CB463" s="16"/>
      <c r="CC463" s="140"/>
      <c r="CD463" s="126"/>
      <c r="CE463" s="16"/>
      <c r="CG463" s="12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</row>
    <row r="464" spans="1:147" s="107" customFormat="1" x14ac:dyDescent="0.2">
      <c r="A464" s="81"/>
      <c r="B464" s="16"/>
      <c r="C464" s="115"/>
      <c r="D464" s="116"/>
      <c r="E464" s="16"/>
      <c r="F464" s="16"/>
      <c r="G464" s="16"/>
      <c r="H464" s="16"/>
      <c r="J464" s="126"/>
      <c r="K464" s="126"/>
      <c r="L464" s="126"/>
      <c r="M464" s="126"/>
      <c r="N464" s="126"/>
      <c r="O464" s="126"/>
      <c r="P464" s="126"/>
      <c r="Q464" s="58"/>
      <c r="R464" s="139"/>
      <c r="S464" s="58"/>
      <c r="T464" s="16"/>
      <c r="U464" s="16"/>
      <c r="V464" s="16"/>
      <c r="W464" s="16"/>
      <c r="X464" s="16"/>
      <c r="Y464" s="16"/>
      <c r="Z464" s="16"/>
      <c r="AA464" s="140"/>
      <c r="AB464" s="126"/>
      <c r="AC464" s="16"/>
      <c r="AD464" s="16"/>
      <c r="AE464" s="16"/>
      <c r="AF464" s="16"/>
      <c r="AG464" s="16"/>
      <c r="AH464" s="140"/>
      <c r="AI464" s="126"/>
      <c r="AJ464" s="16"/>
      <c r="AK464" s="16"/>
      <c r="AL464" s="16"/>
      <c r="AM464" s="140"/>
      <c r="AN464" s="141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40"/>
      <c r="BG464" s="126"/>
      <c r="BH464" s="16"/>
      <c r="BI464" s="16"/>
      <c r="BJ464" s="16"/>
      <c r="BK464" s="16"/>
      <c r="BL464" s="16"/>
      <c r="BM464" s="16"/>
      <c r="BN464" s="16"/>
      <c r="BO464" s="16"/>
      <c r="BP464" s="140"/>
      <c r="BQ464" s="126"/>
      <c r="BR464" s="16"/>
      <c r="BS464" s="16"/>
      <c r="BT464" s="16"/>
      <c r="BU464" s="16"/>
      <c r="BV464" s="16"/>
      <c r="BW464" s="140"/>
      <c r="BX464" s="126"/>
      <c r="BY464" s="16"/>
      <c r="BZ464" s="140"/>
      <c r="CA464" s="126"/>
      <c r="CB464" s="16"/>
      <c r="CC464" s="140"/>
      <c r="CD464" s="126"/>
      <c r="CE464" s="16"/>
      <c r="CG464" s="12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</row>
    <row r="465" spans="1:147" s="107" customFormat="1" x14ac:dyDescent="0.2">
      <c r="A465" s="81"/>
      <c r="B465" s="16"/>
      <c r="C465" s="115"/>
      <c r="D465" s="116"/>
      <c r="E465" s="16"/>
      <c r="F465" s="16"/>
      <c r="G465" s="16"/>
      <c r="H465" s="16"/>
      <c r="J465" s="126"/>
      <c r="K465" s="126"/>
      <c r="L465" s="126"/>
      <c r="M465" s="126"/>
      <c r="N465" s="126"/>
      <c r="O465" s="126"/>
      <c r="P465" s="126"/>
      <c r="Q465" s="58"/>
      <c r="R465" s="139"/>
      <c r="S465" s="58"/>
      <c r="T465" s="16"/>
      <c r="U465" s="16"/>
      <c r="V465" s="16"/>
      <c r="W465" s="16"/>
      <c r="X465" s="16"/>
      <c r="Y465" s="16"/>
      <c r="Z465" s="16"/>
      <c r="AA465" s="140"/>
      <c r="AB465" s="126"/>
      <c r="AC465" s="16"/>
      <c r="AD465" s="16"/>
      <c r="AE465" s="16"/>
      <c r="AF465" s="16"/>
      <c r="AG465" s="16"/>
      <c r="AH465" s="140"/>
      <c r="AI465" s="126"/>
      <c r="AJ465" s="16"/>
      <c r="AK465" s="16"/>
      <c r="AL465" s="16"/>
      <c r="AM465" s="140"/>
      <c r="AN465" s="141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40"/>
      <c r="BG465" s="126"/>
      <c r="BH465" s="16"/>
      <c r="BI465" s="16"/>
      <c r="BJ465" s="16"/>
      <c r="BK465" s="16"/>
      <c r="BL465" s="16"/>
      <c r="BM465" s="16"/>
      <c r="BN465" s="16"/>
      <c r="BO465" s="16"/>
      <c r="BP465" s="140"/>
      <c r="BQ465" s="126"/>
      <c r="BR465" s="16"/>
      <c r="BS465" s="16"/>
      <c r="BT465" s="16"/>
      <c r="BU465" s="16"/>
      <c r="BV465" s="16"/>
      <c r="BW465" s="140"/>
      <c r="BX465" s="126"/>
      <c r="BY465" s="16"/>
      <c r="BZ465" s="140"/>
      <c r="CA465" s="126"/>
      <c r="CB465" s="16"/>
      <c r="CC465" s="140"/>
      <c r="CD465" s="126"/>
      <c r="CE465" s="16"/>
      <c r="CG465" s="12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</row>
    <row r="466" spans="1:147" s="107" customFormat="1" x14ac:dyDescent="0.2">
      <c r="A466" s="81"/>
      <c r="B466" s="16"/>
      <c r="C466" s="115"/>
      <c r="D466" s="116"/>
      <c r="E466" s="16"/>
      <c r="F466" s="16"/>
      <c r="G466" s="16"/>
      <c r="H466" s="16"/>
      <c r="J466" s="126"/>
      <c r="K466" s="126"/>
      <c r="L466" s="126"/>
      <c r="M466" s="126"/>
      <c r="N466" s="126"/>
      <c r="O466" s="126"/>
      <c r="P466" s="126"/>
      <c r="Q466" s="58"/>
      <c r="R466" s="139"/>
      <c r="S466" s="58"/>
      <c r="T466" s="16"/>
      <c r="U466" s="16"/>
      <c r="V466" s="16"/>
      <c r="W466" s="16"/>
      <c r="X466" s="16"/>
      <c r="Y466" s="16"/>
      <c r="Z466" s="16"/>
      <c r="AA466" s="140"/>
      <c r="AB466" s="126"/>
      <c r="AC466" s="16"/>
      <c r="AD466" s="16"/>
      <c r="AE466" s="16"/>
      <c r="AF466" s="16"/>
      <c r="AG466" s="16"/>
      <c r="AH466" s="140"/>
      <c r="AI466" s="126"/>
      <c r="AJ466" s="16"/>
      <c r="AK466" s="16"/>
      <c r="AL466" s="16"/>
      <c r="AM466" s="140"/>
      <c r="AN466" s="141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40"/>
      <c r="BG466" s="126"/>
      <c r="BH466" s="16"/>
      <c r="BI466" s="16"/>
      <c r="BJ466" s="16"/>
      <c r="BK466" s="16"/>
      <c r="BL466" s="16"/>
      <c r="BM466" s="16"/>
      <c r="BN466" s="16"/>
      <c r="BO466" s="16"/>
      <c r="BP466" s="140"/>
      <c r="BQ466" s="126"/>
      <c r="BR466" s="16"/>
      <c r="BS466" s="16"/>
      <c r="BT466" s="16"/>
      <c r="BU466" s="16"/>
      <c r="BV466" s="16"/>
      <c r="BW466" s="140"/>
      <c r="BX466" s="126"/>
      <c r="BY466" s="16"/>
      <c r="BZ466" s="140"/>
      <c r="CA466" s="126"/>
      <c r="CB466" s="16"/>
      <c r="CC466" s="140"/>
      <c r="CD466" s="126"/>
      <c r="CE466" s="16"/>
      <c r="CG466" s="12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</row>
    <row r="467" spans="1:147" s="107" customFormat="1" x14ac:dyDescent="0.2">
      <c r="A467" s="81"/>
      <c r="B467" s="16"/>
      <c r="C467" s="115"/>
      <c r="D467" s="116"/>
      <c r="E467" s="16"/>
      <c r="F467" s="16"/>
      <c r="G467" s="16"/>
      <c r="H467" s="16"/>
      <c r="J467" s="126"/>
      <c r="K467" s="126"/>
      <c r="L467" s="126"/>
      <c r="M467" s="126"/>
      <c r="N467" s="126"/>
      <c r="O467" s="126"/>
      <c r="P467" s="126"/>
      <c r="Q467" s="58"/>
      <c r="R467" s="139"/>
      <c r="S467" s="58"/>
      <c r="T467" s="16"/>
      <c r="U467" s="16"/>
      <c r="V467" s="16"/>
      <c r="W467" s="16"/>
      <c r="X467" s="16"/>
      <c r="Y467" s="16"/>
      <c r="Z467" s="16"/>
      <c r="AA467" s="140"/>
      <c r="AB467" s="126"/>
      <c r="AC467" s="16"/>
      <c r="AD467" s="16"/>
      <c r="AE467" s="16"/>
      <c r="AF467" s="16"/>
      <c r="AG467" s="16"/>
      <c r="AH467" s="140"/>
      <c r="AI467" s="126"/>
      <c r="AJ467" s="16"/>
      <c r="AK467" s="16"/>
      <c r="AL467" s="16"/>
      <c r="AM467" s="140"/>
      <c r="AN467" s="141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40"/>
      <c r="BG467" s="126"/>
      <c r="BH467" s="16"/>
      <c r="BI467" s="16"/>
      <c r="BJ467" s="16"/>
      <c r="BK467" s="16"/>
      <c r="BL467" s="16"/>
      <c r="BM467" s="16"/>
      <c r="BN467" s="16"/>
      <c r="BO467" s="16"/>
      <c r="BP467" s="140"/>
      <c r="BQ467" s="126"/>
      <c r="BR467" s="16"/>
      <c r="BS467" s="16"/>
      <c r="BT467" s="16"/>
      <c r="BU467" s="16"/>
      <c r="BV467" s="16"/>
      <c r="BW467" s="140"/>
      <c r="BX467" s="126"/>
      <c r="BY467" s="16"/>
      <c r="BZ467" s="140"/>
      <c r="CA467" s="126"/>
      <c r="CB467" s="16"/>
      <c r="CC467" s="140"/>
      <c r="CD467" s="126"/>
      <c r="CE467" s="16"/>
      <c r="CG467" s="12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</row>
    <row r="468" spans="1:147" s="107" customFormat="1" x14ac:dyDescent="0.2">
      <c r="A468" s="81"/>
      <c r="B468" s="16"/>
      <c r="C468" s="115"/>
      <c r="D468" s="116"/>
      <c r="E468" s="16"/>
      <c r="F468" s="16"/>
      <c r="G468" s="16"/>
      <c r="H468" s="16"/>
      <c r="J468" s="126"/>
      <c r="K468" s="126"/>
      <c r="L468" s="126"/>
      <c r="M468" s="126"/>
      <c r="N468" s="126"/>
      <c r="O468" s="126"/>
      <c r="P468" s="126"/>
      <c r="Q468" s="58"/>
      <c r="R468" s="139"/>
      <c r="S468" s="58"/>
      <c r="T468" s="16"/>
      <c r="U468" s="16"/>
      <c r="V468" s="16"/>
      <c r="W468" s="16"/>
      <c r="X468" s="16"/>
      <c r="Y468" s="16"/>
      <c r="Z468" s="16"/>
      <c r="AA468" s="140"/>
      <c r="AB468" s="126"/>
      <c r="AC468" s="16"/>
      <c r="AD468" s="16"/>
      <c r="AE468" s="16"/>
      <c r="AF468" s="16"/>
      <c r="AG468" s="16"/>
      <c r="AH468" s="140"/>
      <c r="AI468" s="126"/>
      <c r="AJ468" s="16"/>
      <c r="AK468" s="16"/>
      <c r="AL468" s="16"/>
      <c r="AM468" s="140"/>
      <c r="AN468" s="141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40"/>
      <c r="BG468" s="126"/>
      <c r="BH468" s="16"/>
      <c r="BI468" s="16"/>
      <c r="BJ468" s="16"/>
      <c r="BK468" s="16"/>
      <c r="BL468" s="16"/>
      <c r="BM468" s="16"/>
      <c r="BN468" s="16"/>
      <c r="BO468" s="16"/>
      <c r="BP468" s="140"/>
      <c r="BQ468" s="126"/>
      <c r="BR468" s="16"/>
      <c r="BS468" s="16"/>
      <c r="BT468" s="16"/>
      <c r="BU468" s="16"/>
      <c r="BV468" s="16"/>
      <c r="BW468" s="140"/>
      <c r="BX468" s="126"/>
      <c r="BY468" s="16"/>
      <c r="BZ468" s="140"/>
      <c r="CA468" s="126"/>
      <c r="CB468" s="16"/>
      <c r="CC468" s="140"/>
      <c r="CD468" s="126"/>
      <c r="CE468" s="16"/>
      <c r="CG468" s="12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</row>
    <row r="469" spans="1:147" s="107" customFormat="1" x14ac:dyDescent="0.2">
      <c r="A469" s="138"/>
      <c r="B469" s="16"/>
      <c r="C469" s="115"/>
      <c r="D469" s="116"/>
      <c r="E469" s="16"/>
      <c r="F469" s="16"/>
      <c r="G469" s="16"/>
      <c r="H469" s="16"/>
      <c r="J469" s="126"/>
      <c r="K469" s="126"/>
      <c r="L469" s="126"/>
      <c r="M469" s="126"/>
      <c r="N469" s="126"/>
      <c r="O469" s="126"/>
      <c r="P469" s="126"/>
      <c r="Q469" s="58"/>
      <c r="R469" s="139"/>
      <c r="S469" s="58"/>
      <c r="T469" s="16"/>
      <c r="U469" s="16"/>
      <c r="V469" s="16"/>
      <c r="W469" s="16"/>
      <c r="X469" s="16"/>
      <c r="Y469" s="16"/>
      <c r="Z469" s="16"/>
      <c r="AA469" s="140"/>
      <c r="AB469" s="126"/>
      <c r="AC469" s="16"/>
      <c r="AD469" s="16"/>
      <c r="AE469" s="16"/>
      <c r="AF469" s="16"/>
      <c r="AG469" s="16"/>
      <c r="AH469" s="140"/>
      <c r="AI469" s="126"/>
      <c r="AJ469" s="16"/>
      <c r="AK469" s="16"/>
      <c r="AL469" s="16"/>
      <c r="AM469" s="140"/>
      <c r="AN469" s="141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40"/>
      <c r="BG469" s="126"/>
      <c r="BH469" s="16"/>
      <c r="BI469" s="16"/>
      <c r="BJ469" s="16"/>
      <c r="BK469" s="16"/>
      <c r="BL469" s="16"/>
      <c r="BM469" s="16"/>
      <c r="BN469" s="16"/>
      <c r="BO469" s="16"/>
      <c r="BP469" s="140"/>
      <c r="BQ469" s="126"/>
      <c r="BR469" s="16"/>
      <c r="BS469" s="16"/>
      <c r="BT469" s="16"/>
      <c r="BU469" s="16"/>
      <c r="BV469" s="16"/>
      <c r="BW469" s="140"/>
      <c r="BX469" s="126"/>
      <c r="BY469" s="16"/>
      <c r="BZ469" s="140"/>
      <c r="CA469" s="126"/>
      <c r="CB469" s="16"/>
      <c r="CC469" s="140"/>
      <c r="CD469" s="126"/>
      <c r="CE469" s="16"/>
      <c r="CG469" s="12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</row>
    <row r="470" spans="1:147" s="107" customFormat="1" x14ac:dyDescent="0.2">
      <c r="A470" s="81"/>
      <c r="B470" s="16"/>
      <c r="C470" s="115"/>
      <c r="D470" s="116"/>
      <c r="E470" s="16"/>
      <c r="F470" s="16"/>
      <c r="G470" s="16"/>
      <c r="H470" s="16"/>
      <c r="J470" s="126"/>
      <c r="K470" s="126"/>
      <c r="L470" s="126"/>
      <c r="M470" s="126"/>
      <c r="N470" s="126"/>
      <c r="O470" s="126"/>
      <c r="P470" s="126"/>
      <c r="Q470" s="58"/>
      <c r="R470" s="139"/>
      <c r="S470" s="58"/>
      <c r="T470" s="16"/>
      <c r="U470" s="16"/>
      <c r="V470" s="16"/>
      <c r="W470" s="16"/>
      <c r="X470" s="16"/>
      <c r="Y470" s="16"/>
      <c r="Z470" s="16"/>
      <c r="AA470" s="140"/>
      <c r="AB470" s="126"/>
      <c r="AC470" s="16"/>
      <c r="AD470" s="16"/>
      <c r="AE470" s="16"/>
      <c r="AF470" s="16"/>
      <c r="AG470" s="16"/>
      <c r="AH470" s="140"/>
      <c r="AI470" s="126"/>
      <c r="AJ470" s="16"/>
      <c r="AK470" s="16"/>
      <c r="AL470" s="16"/>
      <c r="AM470" s="140"/>
      <c r="AN470" s="141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40"/>
      <c r="BG470" s="126"/>
      <c r="BH470" s="16"/>
      <c r="BI470" s="16"/>
      <c r="BJ470" s="16"/>
      <c r="BK470" s="16"/>
      <c r="BL470" s="16"/>
      <c r="BM470" s="16"/>
      <c r="BN470" s="16"/>
      <c r="BO470" s="16"/>
      <c r="BP470" s="140"/>
      <c r="BQ470" s="126"/>
      <c r="BR470" s="16"/>
      <c r="BS470" s="16"/>
      <c r="BT470" s="16"/>
      <c r="BU470" s="16"/>
      <c r="BV470" s="16"/>
      <c r="BW470" s="140"/>
      <c r="BX470" s="126"/>
      <c r="BY470" s="16"/>
      <c r="BZ470" s="140"/>
      <c r="CA470" s="126"/>
      <c r="CB470" s="16"/>
      <c r="CC470" s="140"/>
      <c r="CD470" s="126"/>
      <c r="CE470" s="16"/>
      <c r="CG470" s="12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</row>
    <row r="471" spans="1:147" s="107" customFormat="1" x14ac:dyDescent="0.2">
      <c r="A471" s="81"/>
      <c r="B471" s="16"/>
      <c r="C471" s="115"/>
      <c r="D471" s="116"/>
      <c r="E471" s="16"/>
      <c r="F471" s="16"/>
      <c r="G471" s="16"/>
      <c r="H471" s="16"/>
      <c r="J471" s="126"/>
      <c r="K471" s="126"/>
      <c r="L471" s="126"/>
      <c r="M471" s="126"/>
      <c r="N471" s="126"/>
      <c r="O471" s="126"/>
      <c r="P471" s="126"/>
      <c r="Q471" s="58"/>
      <c r="R471" s="139"/>
      <c r="S471" s="58"/>
      <c r="T471" s="16"/>
      <c r="U471" s="16"/>
      <c r="V471" s="16"/>
      <c r="W471" s="16"/>
      <c r="X471" s="16"/>
      <c r="Y471" s="16"/>
      <c r="Z471" s="16"/>
      <c r="AA471" s="140"/>
      <c r="AB471" s="126"/>
      <c r="AC471" s="16"/>
      <c r="AD471" s="16"/>
      <c r="AE471" s="16"/>
      <c r="AF471" s="16"/>
      <c r="AG471" s="16"/>
      <c r="AH471" s="140"/>
      <c r="AI471" s="126"/>
      <c r="AJ471" s="16"/>
      <c r="AK471" s="16"/>
      <c r="AL471" s="16"/>
      <c r="AM471" s="140"/>
      <c r="AN471" s="141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40"/>
      <c r="BG471" s="126"/>
      <c r="BH471" s="16"/>
      <c r="BI471" s="16"/>
      <c r="BJ471" s="16"/>
      <c r="BK471" s="16"/>
      <c r="BL471" s="16"/>
      <c r="BM471" s="16"/>
      <c r="BN471" s="16"/>
      <c r="BO471" s="16"/>
      <c r="BP471" s="140"/>
      <c r="BQ471" s="126"/>
      <c r="BR471" s="16"/>
      <c r="BS471" s="16"/>
      <c r="BT471" s="16"/>
      <c r="BU471" s="16"/>
      <c r="BV471" s="16"/>
      <c r="BW471" s="140"/>
      <c r="BX471" s="126"/>
      <c r="BY471" s="16"/>
      <c r="BZ471" s="140"/>
      <c r="CA471" s="126"/>
      <c r="CB471" s="16"/>
      <c r="CC471" s="140"/>
      <c r="CD471" s="126"/>
      <c r="CE471" s="16"/>
      <c r="CG471" s="12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</row>
    <row r="472" spans="1:147" s="107" customFormat="1" x14ac:dyDescent="0.2">
      <c r="A472" s="81"/>
      <c r="B472" s="16"/>
      <c r="C472" s="115"/>
      <c r="D472" s="116"/>
      <c r="E472" s="16"/>
      <c r="F472" s="16"/>
      <c r="G472" s="16"/>
      <c r="H472" s="16"/>
      <c r="J472" s="126"/>
      <c r="K472" s="126"/>
      <c r="L472" s="126"/>
      <c r="M472" s="126"/>
      <c r="N472" s="126"/>
      <c r="O472" s="126"/>
      <c r="P472" s="126"/>
      <c r="Q472" s="58"/>
      <c r="R472" s="139"/>
      <c r="S472" s="58"/>
      <c r="T472" s="16"/>
      <c r="U472" s="16"/>
      <c r="V472" s="16"/>
      <c r="W472" s="16"/>
      <c r="X472" s="16"/>
      <c r="Y472" s="16"/>
      <c r="Z472" s="16"/>
      <c r="AA472" s="140"/>
      <c r="AB472" s="126"/>
      <c r="AC472" s="16"/>
      <c r="AD472" s="16"/>
      <c r="AE472" s="16"/>
      <c r="AF472" s="16"/>
      <c r="AG472" s="16"/>
      <c r="AH472" s="140"/>
      <c r="AI472" s="126"/>
      <c r="AJ472" s="16"/>
      <c r="AK472" s="16"/>
      <c r="AL472" s="16"/>
      <c r="AM472" s="140"/>
      <c r="AN472" s="141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40"/>
      <c r="BG472" s="126"/>
      <c r="BH472" s="16"/>
      <c r="BI472" s="16"/>
      <c r="BJ472" s="16"/>
      <c r="BK472" s="16"/>
      <c r="BL472" s="16"/>
      <c r="BM472" s="16"/>
      <c r="BN472" s="16"/>
      <c r="BO472" s="16"/>
      <c r="BP472" s="140"/>
      <c r="BQ472" s="126"/>
      <c r="BR472" s="16"/>
      <c r="BS472" s="16"/>
      <c r="BT472" s="16"/>
      <c r="BU472" s="16"/>
      <c r="BV472" s="16"/>
      <c r="BW472" s="140"/>
      <c r="BX472" s="126"/>
      <c r="BY472" s="16"/>
      <c r="BZ472" s="140"/>
      <c r="CA472" s="126"/>
      <c r="CB472" s="16"/>
      <c r="CC472" s="140"/>
      <c r="CD472" s="126"/>
      <c r="CE472" s="16"/>
      <c r="CG472" s="12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</row>
    <row r="473" spans="1:147" s="107" customFormat="1" x14ac:dyDescent="0.2">
      <c r="A473" s="81"/>
      <c r="B473" s="16"/>
      <c r="C473" s="115"/>
      <c r="D473" s="116"/>
      <c r="E473" s="16"/>
      <c r="F473" s="16"/>
      <c r="G473" s="16"/>
      <c r="H473" s="16"/>
      <c r="J473" s="126"/>
      <c r="K473" s="126"/>
      <c r="L473" s="126"/>
      <c r="M473" s="126"/>
      <c r="N473" s="126"/>
      <c r="O473" s="126"/>
      <c r="P473" s="126"/>
      <c r="Q473" s="58"/>
      <c r="R473" s="139"/>
      <c r="S473" s="58"/>
      <c r="T473" s="16"/>
      <c r="U473" s="16"/>
      <c r="V473" s="16"/>
      <c r="W473" s="16"/>
      <c r="X473" s="16"/>
      <c r="Y473" s="16"/>
      <c r="Z473" s="16"/>
      <c r="AA473" s="140"/>
      <c r="AB473" s="126"/>
      <c r="AC473" s="16"/>
      <c r="AD473" s="16"/>
      <c r="AE473" s="16"/>
      <c r="AF473" s="16"/>
      <c r="AG473" s="16"/>
      <c r="AH473" s="140"/>
      <c r="AI473" s="126"/>
      <c r="AJ473" s="16"/>
      <c r="AK473" s="16"/>
      <c r="AL473" s="16"/>
      <c r="AM473" s="140"/>
      <c r="AN473" s="141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40"/>
      <c r="BG473" s="126"/>
      <c r="BH473" s="16"/>
      <c r="BI473" s="16"/>
      <c r="BJ473" s="16"/>
      <c r="BK473" s="16"/>
      <c r="BL473" s="16"/>
      <c r="BM473" s="16"/>
      <c r="BN473" s="16"/>
      <c r="BO473" s="16"/>
      <c r="BP473" s="140"/>
      <c r="BQ473" s="126"/>
      <c r="BR473" s="16"/>
      <c r="BS473" s="16"/>
      <c r="BT473" s="16"/>
      <c r="BU473" s="16"/>
      <c r="BV473" s="16"/>
      <c r="BW473" s="140"/>
      <c r="BX473" s="126"/>
      <c r="BY473" s="16"/>
      <c r="BZ473" s="140"/>
      <c r="CA473" s="126"/>
      <c r="CB473" s="16"/>
      <c r="CC473" s="140"/>
      <c r="CD473" s="126"/>
      <c r="CE473" s="16"/>
      <c r="CG473" s="12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</row>
    <row r="474" spans="1:147" s="107" customFormat="1" x14ac:dyDescent="0.2">
      <c r="A474" s="81"/>
      <c r="B474" s="16"/>
      <c r="C474" s="115"/>
      <c r="D474" s="116"/>
      <c r="E474" s="16"/>
      <c r="F474" s="16"/>
      <c r="G474" s="16"/>
      <c r="H474" s="16"/>
      <c r="J474" s="126"/>
      <c r="K474" s="126"/>
      <c r="L474" s="126"/>
      <c r="M474" s="126"/>
      <c r="N474" s="126"/>
      <c r="O474" s="126"/>
      <c r="P474" s="126"/>
      <c r="Q474" s="58"/>
      <c r="R474" s="139"/>
      <c r="S474" s="58"/>
      <c r="T474" s="16"/>
      <c r="U474" s="16"/>
      <c r="V474" s="16"/>
      <c r="W474" s="16"/>
      <c r="X474" s="16"/>
      <c r="Y474" s="16"/>
      <c r="Z474" s="16"/>
      <c r="AA474" s="140"/>
      <c r="AB474" s="126"/>
      <c r="AC474" s="16"/>
      <c r="AD474" s="16"/>
      <c r="AE474" s="16"/>
      <c r="AF474" s="16"/>
      <c r="AG474" s="16"/>
      <c r="AH474" s="140"/>
      <c r="AI474" s="126"/>
      <c r="AJ474" s="16"/>
      <c r="AK474" s="16"/>
      <c r="AL474" s="16"/>
      <c r="AM474" s="140"/>
      <c r="AN474" s="141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40"/>
      <c r="BG474" s="126"/>
      <c r="BH474" s="16"/>
      <c r="BI474" s="16"/>
      <c r="BJ474" s="16"/>
      <c r="BK474" s="16"/>
      <c r="BL474" s="16"/>
      <c r="BM474" s="16"/>
      <c r="BN474" s="16"/>
      <c r="BO474" s="16"/>
      <c r="BP474" s="140"/>
      <c r="BQ474" s="126"/>
      <c r="BR474" s="16"/>
      <c r="BS474" s="16"/>
      <c r="BT474" s="16"/>
      <c r="BU474" s="16"/>
      <c r="BV474" s="16"/>
      <c r="BW474" s="140"/>
      <c r="BX474" s="126"/>
      <c r="BY474" s="16"/>
      <c r="BZ474" s="140"/>
      <c r="CA474" s="126"/>
      <c r="CB474" s="16"/>
      <c r="CC474" s="140"/>
      <c r="CD474" s="126"/>
      <c r="CE474" s="16"/>
      <c r="CG474" s="12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</row>
    <row r="475" spans="1:147" s="107" customFormat="1" x14ac:dyDescent="0.2">
      <c r="A475" s="81"/>
      <c r="B475" s="16"/>
      <c r="C475" s="115"/>
      <c r="D475" s="116"/>
      <c r="E475" s="16"/>
      <c r="F475" s="16"/>
      <c r="G475" s="16"/>
      <c r="H475" s="16"/>
      <c r="J475" s="126"/>
      <c r="K475" s="126"/>
      <c r="L475" s="126"/>
      <c r="M475" s="126"/>
      <c r="N475" s="126"/>
      <c r="O475" s="126"/>
      <c r="P475" s="126"/>
      <c r="Q475" s="58"/>
      <c r="R475" s="139"/>
      <c r="S475" s="58"/>
      <c r="T475" s="16"/>
      <c r="U475" s="16"/>
      <c r="V475" s="16"/>
      <c r="W475" s="16"/>
      <c r="X475" s="16"/>
      <c r="Y475" s="16"/>
      <c r="Z475" s="16"/>
      <c r="AA475" s="140"/>
      <c r="AB475" s="126"/>
      <c r="AC475" s="16"/>
      <c r="AD475" s="16"/>
      <c r="AE475" s="16"/>
      <c r="AF475" s="16"/>
      <c r="AG475" s="16"/>
      <c r="AH475" s="140"/>
      <c r="AI475" s="126"/>
      <c r="AJ475" s="16"/>
      <c r="AK475" s="16"/>
      <c r="AL475" s="16"/>
      <c r="AM475" s="140"/>
      <c r="AN475" s="141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40"/>
      <c r="BG475" s="126"/>
      <c r="BH475" s="16"/>
      <c r="BI475" s="16"/>
      <c r="BJ475" s="16"/>
      <c r="BK475" s="16"/>
      <c r="BL475" s="16"/>
      <c r="BM475" s="16"/>
      <c r="BN475" s="16"/>
      <c r="BO475" s="16"/>
      <c r="BP475" s="140"/>
      <c r="BQ475" s="126"/>
      <c r="BR475" s="16"/>
      <c r="BS475" s="16"/>
      <c r="BT475" s="16"/>
      <c r="BU475" s="16"/>
      <c r="BV475" s="16"/>
      <c r="BW475" s="140"/>
      <c r="BX475" s="126"/>
      <c r="BY475" s="16"/>
      <c r="BZ475" s="140"/>
      <c r="CA475" s="126"/>
      <c r="CB475" s="16"/>
      <c r="CC475" s="140"/>
      <c r="CD475" s="126"/>
      <c r="CE475" s="16"/>
      <c r="CG475" s="12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</row>
    <row r="476" spans="1:147" s="107" customFormat="1" x14ac:dyDescent="0.2">
      <c r="A476" s="81"/>
      <c r="B476" s="16"/>
      <c r="C476" s="115"/>
      <c r="D476" s="116"/>
      <c r="E476" s="16"/>
      <c r="F476" s="16"/>
      <c r="G476" s="16"/>
      <c r="H476" s="16"/>
      <c r="J476" s="126"/>
      <c r="K476" s="126"/>
      <c r="L476" s="126"/>
      <c r="M476" s="126"/>
      <c r="N476" s="126"/>
      <c r="O476" s="126"/>
      <c r="P476" s="126"/>
      <c r="Q476" s="58"/>
      <c r="R476" s="139"/>
      <c r="S476" s="58"/>
      <c r="T476" s="16"/>
      <c r="U476" s="16"/>
      <c r="V476" s="16"/>
      <c r="W476" s="16"/>
      <c r="X476" s="16"/>
      <c r="Y476" s="16"/>
      <c r="Z476" s="16"/>
      <c r="AA476" s="140"/>
      <c r="AB476" s="126"/>
      <c r="AC476" s="16"/>
      <c r="AD476" s="16"/>
      <c r="AE476" s="16"/>
      <c r="AF476" s="16"/>
      <c r="AG476" s="16"/>
      <c r="AH476" s="140"/>
      <c r="AI476" s="126"/>
      <c r="AJ476" s="16"/>
      <c r="AK476" s="16"/>
      <c r="AL476" s="16"/>
      <c r="AM476" s="140"/>
      <c r="AN476" s="141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40"/>
      <c r="BG476" s="126"/>
      <c r="BH476" s="16"/>
      <c r="BI476" s="16"/>
      <c r="BJ476" s="16"/>
      <c r="BK476" s="16"/>
      <c r="BL476" s="16"/>
      <c r="BM476" s="16"/>
      <c r="BN476" s="16"/>
      <c r="BO476" s="16"/>
      <c r="BP476" s="140"/>
      <c r="BQ476" s="126"/>
      <c r="BR476" s="16"/>
      <c r="BS476" s="16"/>
      <c r="BT476" s="16"/>
      <c r="BU476" s="16"/>
      <c r="BV476" s="16"/>
      <c r="BW476" s="140"/>
      <c r="BX476" s="126"/>
      <c r="BY476" s="16"/>
      <c r="BZ476" s="140"/>
      <c r="CA476" s="126"/>
      <c r="CB476" s="16"/>
      <c r="CC476" s="140"/>
      <c r="CD476" s="126"/>
      <c r="CE476" s="16"/>
      <c r="CG476" s="12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</row>
    <row r="477" spans="1:147" s="107" customFormat="1" x14ac:dyDescent="0.2">
      <c r="A477" s="81"/>
      <c r="B477" s="16"/>
      <c r="C477" s="115"/>
      <c r="D477" s="116"/>
      <c r="E477" s="16"/>
      <c r="F477" s="16"/>
      <c r="G477" s="16"/>
      <c r="H477" s="16"/>
      <c r="J477" s="126"/>
      <c r="K477" s="126"/>
      <c r="L477" s="126"/>
      <c r="M477" s="126"/>
      <c r="N477" s="126"/>
      <c r="O477" s="126"/>
      <c r="P477" s="126"/>
      <c r="Q477" s="58"/>
      <c r="R477" s="139"/>
      <c r="S477" s="58"/>
      <c r="T477" s="16"/>
      <c r="U477" s="16"/>
      <c r="V477" s="16"/>
      <c r="W477" s="16"/>
      <c r="X477" s="16"/>
      <c r="Y477" s="16"/>
      <c r="Z477" s="16"/>
      <c r="AA477" s="140"/>
      <c r="AB477" s="126"/>
      <c r="AC477" s="16"/>
      <c r="AD477" s="16"/>
      <c r="AE477" s="16"/>
      <c r="AF477" s="16"/>
      <c r="AG477" s="16"/>
      <c r="AH477" s="140"/>
      <c r="AI477" s="126"/>
      <c r="AJ477" s="16"/>
      <c r="AK477" s="16"/>
      <c r="AL477" s="16"/>
      <c r="AM477" s="140"/>
      <c r="AN477" s="141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40"/>
      <c r="BG477" s="126"/>
      <c r="BH477" s="16"/>
      <c r="BI477" s="16"/>
      <c r="BJ477" s="16"/>
      <c r="BK477" s="16"/>
      <c r="BL477" s="16"/>
      <c r="BM477" s="16"/>
      <c r="BN477" s="16"/>
      <c r="BO477" s="16"/>
      <c r="BP477" s="140"/>
      <c r="BQ477" s="126"/>
      <c r="BR477" s="16"/>
      <c r="BS477" s="16"/>
      <c r="BT477" s="16"/>
      <c r="BU477" s="16"/>
      <c r="BV477" s="16"/>
      <c r="BW477" s="140"/>
      <c r="BX477" s="126"/>
      <c r="BY477" s="16"/>
      <c r="BZ477" s="140"/>
      <c r="CA477" s="126"/>
      <c r="CB477" s="16"/>
      <c r="CC477" s="140"/>
      <c r="CD477" s="126"/>
      <c r="CE477" s="16"/>
      <c r="CG477" s="12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</row>
    <row r="478" spans="1:147" s="107" customFormat="1" x14ac:dyDescent="0.2">
      <c r="A478" s="81"/>
      <c r="B478" s="16"/>
      <c r="C478" s="115"/>
      <c r="D478" s="116"/>
      <c r="E478" s="16"/>
      <c r="F478" s="16"/>
      <c r="G478" s="16"/>
      <c r="H478" s="16"/>
      <c r="J478" s="126"/>
      <c r="K478" s="126"/>
      <c r="L478" s="126"/>
      <c r="M478" s="126"/>
      <c r="N478" s="126"/>
      <c r="O478" s="126"/>
      <c r="P478" s="126"/>
      <c r="Q478" s="58"/>
      <c r="R478" s="139"/>
      <c r="S478" s="58"/>
      <c r="T478" s="16"/>
      <c r="U478" s="16"/>
      <c r="V478" s="16"/>
      <c r="W478" s="16"/>
      <c r="X478" s="16"/>
      <c r="Y478" s="16"/>
      <c r="Z478" s="16"/>
      <c r="AA478" s="140"/>
      <c r="AB478" s="126"/>
      <c r="AC478" s="16"/>
      <c r="AD478" s="16"/>
      <c r="AE478" s="16"/>
      <c r="AF478" s="16"/>
      <c r="AG478" s="16"/>
      <c r="AH478" s="140"/>
      <c r="AI478" s="126"/>
      <c r="AJ478" s="16"/>
      <c r="AK478" s="16"/>
      <c r="AL478" s="16"/>
      <c r="AM478" s="140"/>
      <c r="AN478" s="141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40"/>
      <c r="BG478" s="126"/>
      <c r="BH478" s="16"/>
      <c r="BI478" s="16"/>
      <c r="BJ478" s="16"/>
      <c r="BK478" s="16"/>
      <c r="BL478" s="16"/>
      <c r="BM478" s="16"/>
      <c r="BN478" s="16"/>
      <c r="BO478" s="16"/>
      <c r="BP478" s="140"/>
      <c r="BQ478" s="126"/>
      <c r="BR478" s="16"/>
      <c r="BS478" s="16"/>
      <c r="BT478" s="16"/>
      <c r="BU478" s="16"/>
      <c r="BV478" s="16"/>
      <c r="BW478" s="140"/>
      <c r="BX478" s="126"/>
      <c r="BY478" s="16"/>
      <c r="BZ478" s="140"/>
      <c r="CA478" s="126"/>
      <c r="CB478" s="16"/>
      <c r="CC478" s="140"/>
      <c r="CD478" s="126"/>
      <c r="CE478" s="16"/>
      <c r="CG478" s="12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</row>
    <row r="479" spans="1:147" s="107" customFormat="1" x14ac:dyDescent="0.2">
      <c r="A479" s="81"/>
      <c r="B479" s="16"/>
      <c r="C479" s="115"/>
      <c r="D479" s="116"/>
      <c r="E479" s="16"/>
      <c r="F479" s="16"/>
      <c r="G479" s="16"/>
      <c r="H479" s="16"/>
      <c r="J479" s="126"/>
      <c r="K479" s="126"/>
      <c r="L479" s="126"/>
      <c r="M479" s="126"/>
      <c r="N479" s="126"/>
      <c r="O479" s="126"/>
      <c r="P479" s="126"/>
      <c r="Q479" s="58"/>
      <c r="R479" s="139"/>
      <c r="S479" s="58"/>
      <c r="T479" s="16"/>
      <c r="U479" s="16"/>
      <c r="V479" s="16"/>
      <c r="W479" s="16"/>
      <c r="X479" s="16"/>
      <c r="Y479" s="16"/>
      <c r="Z479" s="16"/>
      <c r="AA479" s="140"/>
      <c r="AB479" s="126"/>
      <c r="AC479" s="16"/>
      <c r="AD479" s="16"/>
      <c r="AE479" s="16"/>
      <c r="AF479" s="16"/>
      <c r="AG479" s="16"/>
      <c r="AH479" s="140"/>
      <c r="AI479" s="126"/>
      <c r="AJ479" s="16"/>
      <c r="AK479" s="16"/>
      <c r="AL479" s="16"/>
      <c r="AM479" s="140"/>
      <c r="AN479" s="141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40"/>
      <c r="BG479" s="126"/>
      <c r="BH479" s="16"/>
      <c r="BI479" s="16"/>
      <c r="BJ479" s="16"/>
      <c r="BK479" s="16"/>
      <c r="BL479" s="16"/>
      <c r="BM479" s="16"/>
      <c r="BN479" s="16"/>
      <c r="BO479" s="16"/>
      <c r="BP479" s="140"/>
      <c r="BQ479" s="126"/>
      <c r="BR479" s="16"/>
      <c r="BS479" s="16"/>
      <c r="BT479" s="16"/>
      <c r="BU479" s="16"/>
      <c r="BV479" s="16"/>
      <c r="BW479" s="140"/>
      <c r="BX479" s="126"/>
      <c r="BY479" s="16"/>
      <c r="BZ479" s="140"/>
      <c r="CA479" s="126"/>
      <c r="CB479" s="16"/>
      <c r="CC479" s="140"/>
      <c r="CD479" s="126"/>
      <c r="CE479" s="16"/>
      <c r="CG479" s="12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</row>
    <row r="480" spans="1:147" s="107" customFormat="1" x14ac:dyDescent="0.2">
      <c r="A480" s="81"/>
      <c r="B480" s="16"/>
      <c r="C480" s="115"/>
      <c r="D480" s="116"/>
      <c r="E480" s="16"/>
      <c r="F480" s="16"/>
      <c r="G480" s="16"/>
      <c r="H480" s="16"/>
      <c r="J480" s="126"/>
      <c r="K480" s="126"/>
      <c r="L480" s="126"/>
      <c r="M480" s="126"/>
      <c r="N480" s="126"/>
      <c r="O480" s="126"/>
      <c r="P480" s="126"/>
      <c r="Q480" s="58"/>
      <c r="R480" s="139"/>
      <c r="S480" s="58"/>
      <c r="T480" s="16"/>
      <c r="U480" s="16"/>
      <c r="V480" s="16"/>
      <c r="W480" s="16"/>
      <c r="X480" s="16"/>
      <c r="Y480" s="16"/>
      <c r="Z480" s="16"/>
      <c r="AA480" s="140"/>
      <c r="AB480" s="126"/>
      <c r="AC480" s="16"/>
      <c r="AD480" s="16"/>
      <c r="AE480" s="16"/>
      <c r="AF480" s="16"/>
      <c r="AG480" s="16"/>
      <c r="AH480" s="140"/>
      <c r="AI480" s="126"/>
      <c r="AJ480" s="16"/>
      <c r="AK480" s="16"/>
      <c r="AL480" s="16"/>
      <c r="AM480" s="140"/>
      <c r="AN480" s="141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40"/>
      <c r="BG480" s="126"/>
      <c r="BH480" s="16"/>
      <c r="BI480" s="16"/>
      <c r="BJ480" s="16"/>
      <c r="BK480" s="16"/>
      <c r="BL480" s="16"/>
      <c r="BM480" s="16"/>
      <c r="BN480" s="16"/>
      <c r="BO480" s="16"/>
      <c r="BP480" s="140"/>
      <c r="BQ480" s="126"/>
      <c r="BR480" s="16"/>
      <c r="BS480" s="16"/>
      <c r="BT480" s="16"/>
      <c r="BU480" s="16"/>
      <c r="BV480" s="16"/>
      <c r="BW480" s="140"/>
      <c r="BX480" s="126"/>
      <c r="BY480" s="16"/>
      <c r="BZ480" s="140"/>
      <c r="CA480" s="126"/>
      <c r="CB480" s="16"/>
      <c r="CC480" s="140"/>
      <c r="CD480" s="126"/>
      <c r="CE480" s="16"/>
      <c r="CG480" s="12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</row>
    <row r="481" spans="1:147" s="107" customFormat="1" x14ac:dyDescent="0.2">
      <c r="A481" s="81"/>
      <c r="B481" s="16"/>
      <c r="C481" s="115"/>
      <c r="D481" s="116"/>
      <c r="E481" s="16"/>
      <c r="F481" s="16"/>
      <c r="G481" s="16"/>
      <c r="H481" s="16"/>
      <c r="J481" s="126"/>
      <c r="K481" s="126"/>
      <c r="L481" s="126"/>
      <c r="M481" s="126"/>
      <c r="N481" s="126"/>
      <c r="O481" s="126"/>
      <c r="P481" s="126"/>
      <c r="Q481" s="58"/>
      <c r="R481" s="139"/>
      <c r="S481" s="58"/>
      <c r="T481" s="16"/>
      <c r="U481" s="16"/>
      <c r="V481" s="16"/>
      <c r="W481" s="16"/>
      <c r="X481" s="16"/>
      <c r="Y481" s="16"/>
      <c r="Z481" s="16"/>
      <c r="AA481" s="140"/>
      <c r="AB481" s="126"/>
      <c r="AC481" s="16"/>
      <c r="AD481" s="16"/>
      <c r="AE481" s="16"/>
      <c r="AF481" s="16"/>
      <c r="AG481" s="16"/>
      <c r="AH481" s="140"/>
      <c r="AI481" s="126"/>
      <c r="AJ481" s="16"/>
      <c r="AK481" s="16"/>
      <c r="AL481" s="16"/>
      <c r="AM481" s="140"/>
      <c r="AN481" s="141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40"/>
      <c r="BG481" s="126"/>
      <c r="BH481" s="16"/>
      <c r="BI481" s="16"/>
      <c r="BJ481" s="16"/>
      <c r="BK481" s="16"/>
      <c r="BL481" s="16"/>
      <c r="BM481" s="16"/>
      <c r="BN481" s="16"/>
      <c r="BO481" s="16"/>
      <c r="BP481" s="140"/>
      <c r="BQ481" s="126"/>
      <c r="BR481" s="16"/>
      <c r="BS481" s="16"/>
      <c r="BT481" s="16"/>
      <c r="BU481" s="16"/>
      <c r="BV481" s="16"/>
      <c r="BW481" s="140"/>
      <c r="BX481" s="126"/>
      <c r="BY481" s="16"/>
      <c r="BZ481" s="140"/>
      <c r="CA481" s="126"/>
      <c r="CB481" s="16"/>
      <c r="CC481" s="140"/>
      <c r="CD481" s="126"/>
      <c r="CE481" s="16"/>
      <c r="CG481" s="12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</row>
    <row r="482" spans="1:147" s="107" customFormat="1" x14ac:dyDescent="0.2">
      <c r="A482" s="81"/>
      <c r="B482" s="16"/>
      <c r="C482" s="115"/>
      <c r="D482" s="116"/>
      <c r="E482" s="16"/>
      <c r="F482" s="16"/>
      <c r="G482" s="16"/>
      <c r="H482" s="16"/>
      <c r="J482" s="126"/>
      <c r="K482" s="126"/>
      <c r="L482" s="126"/>
      <c r="M482" s="126"/>
      <c r="N482" s="126"/>
      <c r="O482" s="126"/>
      <c r="P482" s="126"/>
      <c r="Q482" s="58"/>
      <c r="R482" s="139"/>
      <c r="S482" s="58"/>
      <c r="T482" s="16"/>
      <c r="U482" s="16"/>
      <c r="V482" s="16"/>
      <c r="W482" s="16"/>
      <c r="X482" s="16"/>
      <c r="Y482" s="16"/>
      <c r="Z482" s="16"/>
      <c r="AA482" s="140"/>
      <c r="AB482" s="126"/>
      <c r="AC482" s="16"/>
      <c r="AD482" s="16"/>
      <c r="AE482" s="16"/>
      <c r="AF482" s="16"/>
      <c r="AG482" s="16"/>
      <c r="AH482" s="140"/>
      <c r="AI482" s="126"/>
      <c r="AJ482" s="16"/>
      <c r="AK482" s="16"/>
      <c r="AL482" s="16"/>
      <c r="AM482" s="140"/>
      <c r="AN482" s="141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40"/>
      <c r="BG482" s="126"/>
      <c r="BH482" s="16"/>
      <c r="BI482" s="16"/>
      <c r="BJ482" s="16"/>
      <c r="BK482" s="16"/>
      <c r="BL482" s="16"/>
      <c r="BM482" s="16"/>
      <c r="BN482" s="16"/>
      <c r="BO482" s="16"/>
      <c r="BP482" s="140"/>
      <c r="BQ482" s="126"/>
      <c r="BR482" s="16"/>
      <c r="BS482" s="16"/>
      <c r="BT482" s="16"/>
      <c r="BU482" s="16"/>
      <c r="BV482" s="16"/>
      <c r="BW482" s="140"/>
      <c r="BX482" s="126"/>
      <c r="BY482" s="16"/>
      <c r="BZ482" s="140"/>
      <c r="CA482" s="126"/>
      <c r="CB482" s="16"/>
      <c r="CC482" s="140"/>
      <c r="CD482" s="126"/>
      <c r="CE482" s="16"/>
      <c r="CG482" s="12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</row>
    <row r="483" spans="1:147" s="107" customFormat="1" x14ac:dyDescent="0.2">
      <c r="A483" s="138"/>
      <c r="B483" s="16"/>
      <c r="C483" s="115"/>
      <c r="D483" s="116"/>
      <c r="E483" s="16"/>
      <c r="F483" s="16"/>
      <c r="G483" s="16"/>
      <c r="H483" s="16"/>
      <c r="J483" s="126"/>
      <c r="K483" s="126"/>
      <c r="L483" s="126"/>
      <c r="M483" s="126"/>
      <c r="N483" s="126"/>
      <c r="O483" s="126"/>
      <c r="P483" s="126"/>
      <c r="Q483" s="58"/>
      <c r="R483" s="139"/>
      <c r="S483" s="58"/>
      <c r="T483" s="16"/>
      <c r="U483" s="16"/>
      <c r="V483" s="16"/>
      <c r="W483" s="16"/>
      <c r="X483" s="16"/>
      <c r="Y483" s="16"/>
      <c r="Z483" s="16"/>
      <c r="AA483" s="140"/>
      <c r="AB483" s="126"/>
      <c r="AC483" s="16"/>
      <c r="AD483" s="16"/>
      <c r="AE483" s="16"/>
      <c r="AF483" s="16"/>
      <c r="AG483" s="16"/>
      <c r="AH483" s="140"/>
      <c r="AI483" s="126"/>
      <c r="AJ483" s="16"/>
      <c r="AK483" s="16"/>
      <c r="AL483" s="16"/>
      <c r="AM483" s="140"/>
      <c r="AN483" s="141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40"/>
      <c r="BG483" s="126"/>
      <c r="BH483" s="16"/>
      <c r="BI483" s="16"/>
      <c r="BJ483" s="16"/>
      <c r="BK483" s="16"/>
      <c r="BL483" s="16"/>
      <c r="BM483" s="16"/>
      <c r="BN483" s="16"/>
      <c r="BO483" s="16"/>
      <c r="BP483" s="140"/>
      <c r="BQ483" s="126"/>
      <c r="BR483" s="16"/>
      <c r="BS483" s="16"/>
      <c r="BT483" s="16"/>
      <c r="BU483" s="16"/>
      <c r="BV483" s="16"/>
      <c r="BW483" s="140"/>
      <c r="BX483" s="126"/>
      <c r="BY483" s="16"/>
      <c r="BZ483" s="140"/>
      <c r="CA483" s="126"/>
      <c r="CB483" s="16"/>
      <c r="CC483" s="140"/>
      <c r="CD483" s="126"/>
      <c r="CE483" s="16"/>
      <c r="CG483" s="12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</row>
    <row r="484" spans="1:147" s="107" customFormat="1" x14ac:dyDescent="0.2">
      <c r="A484" s="81"/>
      <c r="B484" s="16"/>
      <c r="C484" s="115"/>
      <c r="D484" s="116"/>
      <c r="E484" s="16"/>
      <c r="F484" s="16"/>
      <c r="G484" s="16"/>
      <c r="H484" s="16"/>
      <c r="J484" s="126"/>
      <c r="K484" s="126"/>
      <c r="L484" s="126"/>
      <c r="M484" s="126"/>
      <c r="N484" s="126"/>
      <c r="O484" s="126"/>
      <c r="P484" s="126"/>
      <c r="Q484" s="58"/>
      <c r="R484" s="139"/>
      <c r="S484" s="58"/>
      <c r="T484" s="16"/>
      <c r="U484" s="16"/>
      <c r="V484" s="16"/>
      <c r="W484" s="16"/>
      <c r="X484" s="16"/>
      <c r="Y484" s="16"/>
      <c r="Z484" s="16"/>
      <c r="AA484" s="140"/>
      <c r="AB484" s="126"/>
      <c r="AC484" s="16"/>
      <c r="AD484" s="16"/>
      <c r="AE484" s="16"/>
      <c r="AF484" s="16"/>
      <c r="AG484" s="16"/>
      <c r="AH484" s="140"/>
      <c r="AI484" s="126"/>
      <c r="AJ484" s="16"/>
      <c r="AK484" s="16"/>
      <c r="AL484" s="16"/>
      <c r="AM484" s="140"/>
      <c r="AN484" s="141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40"/>
      <c r="BG484" s="126"/>
      <c r="BH484" s="16"/>
      <c r="BI484" s="16"/>
      <c r="BJ484" s="16"/>
      <c r="BK484" s="16"/>
      <c r="BL484" s="16"/>
      <c r="BM484" s="16"/>
      <c r="BN484" s="16"/>
      <c r="BO484" s="16"/>
      <c r="BP484" s="140"/>
      <c r="BQ484" s="126"/>
      <c r="BR484" s="16"/>
      <c r="BS484" s="16"/>
      <c r="BT484" s="16"/>
      <c r="BU484" s="16"/>
      <c r="BV484" s="16"/>
      <c r="BW484" s="140"/>
      <c r="BX484" s="126"/>
      <c r="BY484" s="16"/>
      <c r="BZ484" s="140"/>
      <c r="CA484" s="126"/>
      <c r="CB484" s="16"/>
      <c r="CC484" s="140"/>
      <c r="CD484" s="126"/>
      <c r="CE484" s="16"/>
      <c r="CG484" s="12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</row>
    <row r="485" spans="1:147" s="107" customFormat="1" x14ac:dyDescent="0.2">
      <c r="A485" s="81"/>
      <c r="B485" s="16"/>
      <c r="C485" s="115"/>
      <c r="D485" s="116"/>
      <c r="E485" s="16"/>
      <c r="F485" s="16"/>
      <c r="G485" s="16"/>
      <c r="H485" s="16"/>
      <c r="J485" s="126"/>
      <c r="K485" s="126"/>
      <c r="L485" s="126"/>
      <c r="M485" s="126"/>
      <c r="N485" s="126"/>
      <c r="O485" s="126"/>
      <c r="P485" s="126"/>
      <c r="Q485" s="58"/>
      <c r="R485" s="139"/>
      <c r="S485" s="58"/>
      <c r="T485" s="16"/>
      <c r="U485" s="16"/>
      <c r="V485" s="16"/>
      <c r="W485" s="16"/>
      <c r="X485" s="16"/>
      <c r="Y485" s="16"/>
      <c r="Z485" s="16"/>
      <c r="AA485" s="140"/>
      <c r="AB485" s="126"/>
      <c r="AC485" s="16"/>
      <c r="AD485" s="16"/>
      <c r="AE485" s="16"/>
      <c r="AF485" s="16"/>
      <c r="AG485" s="16"/>
      <c r="AH485" s="140"/>
      <c r="AI485" s="126"/>
      <c r="AJ485" s="16"/>
      <c r="AK485" s="16"/>
      <c r="AL485" s="16"/>
      <c r="AM485" s="140"/>
      <c r="AN485" s="141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40"/>
      <c r="BG485" s="126"/>
      <c r="BH485" s="16"/>
      <c r="BI485" s="16"/>
      <c r="BJ485" s="16"/>
      <c r="BK485" s="16"/>
      <c r="BL485" s="16"/>
      <c r="BM485" s="16"/>
      <c r="BN485" s="16"/>
      <c r="BO485" s="16"/>
      <c r="BP485" s="140"/>
      <c r="BQ485" s="126"/>
      <c r="BR485" s="16"/>
      <c r="BS485" s="16"/>
      <c r="BT485" s="16"/>
      <c r="BU485" s="16"/>
      <c r="BV485" s="16"/>
      <c r="BW485" s="140"/>
      <c r="BX485" s="126"/>
      <c r="BY485" s="16"/>
      <c r="BZ485" s="140"/>
      <c r="CA485" s="126"/>
      <c r="CB485" s="16"/>
      <c r="CC485" s="140"/>
      <c r="CD485" s="126"/>
      <c r="CE485" s="16"/>
      <c r="CG485" s="12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</row>
    <row r="486" spans="1:147" s="107" customFormat="1" x14ac:dyDescent="0.2">
      <c r="A486" s="81"/>
      <c r="B486" s="16"/>
      <c r="C486" s="115"/>
      <c r="D486" s="116"/>
      <c r="E486" s="16"/>
      <c r="F486" s="16"/>
      <c r="G486" s="16"/>
      <c r="H486" s="16"/>
      <c r="J486" s="126"/>
      <c r="K486" s="126"/>
      <c r="L486" s="126"/>
      <c r="M486" s="126"/>
      <c r="N486" s="126"/>
      <c r="O486" s="126"/>
      <c r="P486" s="126"/>
      <c r="Q486" s="58"/>
      <c r="R486" s="139"/>
      <c r="S486" s="58"/>
      <c r="T486" s="16"/>
      <c r="U486" s="16"/>
      <c r="V486" s="16"/>
      <c r="W486" s="16"/>
      <c r="X486" s="16"/>
      <c r="Y486" s="16"/>
      <c r="Z486" s="16"/>
      <c r="AA486" s="140"/>
      <c r="AB486" s="126"/>
      <c r="AC486" s="16"/>
      <c r="AD486" s="16"/>
      <c r="AE486" s="16"/>
      <c r="AF486" s="16"/>
      <c r="AG486" s="16"/>
      <c r="AH486" s="140"/>
      <c r="AI486" s="126"/>
      <c r="AJ486" s="16"/>
      <c r="AK486" s="16"/>
      <c r="AL486" s="16"/>
      <c r="AM486" s="140"/>
      <c r="AN486" s="141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40"/>
      <c r="BG486" s="126"/>
      <c r="BH486" s="16"/>
      <c r="BI486" s="16"/>
      <c r="BJ486" s="16"/>
      <c r="BK486" s="16"/>
      <c r="BL486" s="16"/>
      <c r="BM486" s="16"/>
      <c r="BN486" s="16"/>
      <c r="BO486" s="16"/>
      <c r="BP486" s="140"/>
      <c r="BQ486" s="126"/>
      <c r="BR486" s="16"/>
      <c r="BS486" s="16"/>
      <c r="BT486" s="16"/>
      <c r="BU486" s="16"/>
      <c r="BV486" s="16"/>
      <c r="BW486" s="140"/>
      <c r="BX486" s="126"/>
      <c r="BY486" s="16"/>
      <c r="BZ486" s="140"/>
      <c r="CA486" s="126"/>
      <c r="CB486" s="16"/>
      <c r="CC486" s="140"/>
      <c r="CD486" s="126"/>
      <c r="CE486" s="16"/>
      <c r="CG486" s="12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</row>
    <row r="487" spans="1:147" s="107" customFormat="1" x14ac:dyDescent="0.2">
      <c r="A487" s="81"/>
      <c r="B487" s="16"/>
      <c r="C487" s="115"/>
      <c r="D487" s="116"/>
      <c r="E487" s="16"/>
      <c r="F487" s="16"/>
      <c r="G487" s="16"/>
      <c r="H487" s="16"/>
      <c r="J487" s="126"/>
      <c r="K487" s="126"/>
      <c r="L487" s="126"/>
      <c r="M487" s="126"/>
      <c r="N487" s="126"/>
      <c r="O487" s="126"/>
      <c r="P487" s="126"/>
      <c r="Q487" s="58"/>
      <c r="R487" s="139"/>
      <c r="S487" s="58"/>
      <c r="T487" s="16"/>
      <c r="U487" s="16"/>
      <c r="V487" s="16"/>
      <c r="W487" s="16"/>
      <c r="X487" s="16"/>
      <c r="Y487" s="16"/>
      <c r="Z487" s="16"/>
      <c r="AA487" s="140"/>
      <c r="AB487" s="126"/>
      <c r="AC487" s="16"/>
      <c r="AD487" s="16"/>
      <c r="AE487" s="16"/>
      <c r="AF487" s="16"/>
      <c r="AG487" s="16"/>
      <c r="AH487" s="140"/>
      <c r="AI487" s="126"/>
      <c r="AJ487" s="16"/>
      <c r="AK487" s="16"/>
      <c r="AL487" s="16"/>
      <c r="AM487" s="140"/>
      <c r="AN487" s="141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40"/>
      <c r="BG487" s="126"/>
      <c r="BH487" s="16"/>
      <c r="BI487" s="16"/>
      <c r="BJ487" s="16"/>
      <c r="BK487" s="16"/>
      <c r="BL487" s="16"/>
      <c r="BM487" s="16"/>
      <c r="BN487" s="16"/>
      <c r="BO487" s="16"/>
      <c r="BP487" s="140"/>
      <c r="BQ487" s="126"/>
      <c r="BR487" s="16"/>
      <c r="BS487" s="16"/>
      <c r="BT487" s="16"/>
      <c r="BU487" s="16"/>
      <c r="BV487" s="16"/>
      <c r="BW487" s="140"/>
      <c r="BX487" s="126"/>
      <c r="BY487" s="16"/>
      <c r="BZ487" s="140"/>
      <c r="CA487" s="126"/>
      <c r="CB487" s="16"/>
      <c r="CC487" s="140"/>
      <c r="CD487" s="126"/>
      <c r="CE487" s="16"/>
      <c r="CG487" s="12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</row>
    <row r="488" spans="1:147" s="107" customFormat="1" x14ac:dyDescent="0.2">
      <c r="A488" s="81"/>
      <c r="B488" s="16"/>
      <c r="C488" s="115"/>
      <c r="D488" s="116"/>
      <c r="E488" s="16"/>
      <c r="F488" s="16"/>
      <c r="G488" s="16"/>
      <c r="H488" s="16"/>
      <c r="J488" s="126"/>
      <c r="K488" s="126"/>
      <c r="L488" s="126"/>
      <c r="M488" s="126"/>
      <c r="N488" s="126"/>
      <c r="O488" s="126"/>
      <c r="P488" s="126"/>
      <c r="Q488" s="58"/>
      <c r="R488" s="139"/>
      <c r="S488" s="58"/>
      <c r="T488" s="16"/>
      <c r="U488" s="16"/>
      <c r="V488" s="16"/>
      <c r="W488" s="16"/>
      <c r="X488" s="16"/>
      <c r="Y488" s="16"/>
      <c r="Z488" s="16"/>
      <c r="AA488" s="140"/>
      <c r="AB488" s="126"/>
      <c r="AC488" s="16"/>
      <c r="AD488" s="16"/>
      <c r="AE488" s="16"/>
      <c r="AF488" s="16"/>
      <c r="AG488" s="16"/>
      <c r="AH488" s="140"/>
      <c r="AI488" s="126"/>
      <c r="AJ488" s="16"/>
      <c r="AK488" s="16"/>
      <c r="AL488" s="16"/>
      <c r="AM488" s="140"/>
      <c r="AN488" s="141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40"/>
      <c r="BG488" s="126"/>
      <c r="BH488" s="16"/>
      <c r="BI488" s="16"/>
      <c r="BJ488" s="16"/>
      <c r="BK488" s="16"/>
      <c r="BL488" s="16"/>
      <c r="BM488" s="16"/>
      <c r="BN488" s="16"/>
      <c r="BO488" s="16"/>
      <c r="BP488" s="140"/>
      <c r="BQ488" s="126"/>
      <c r="BR488" s="16"/>
      <c r="BS488" s="16"/>
      <c r="BT488" s="16"/>
      <c r="BU488" s="16"/>
      <c r="BV488" s="16"/>
      <c r="BW488" s="140"/>
      <c r="BX488" s="126"/>
      <c r="BY488" s="16"/>
      <c r="BZ488" s="140"/>
      <c r="CA488" s="126"/>
      <c r="CB488" s="16"/>
      <c r="CC488" s="140"/>
      <c r="CD488" s="126"/>
      <c r="CE488" s="16"/>
      <c r="CG488" s="12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</row>
    <row r="489" spans="1:147" s="107" customFormat="1" x14ac:dyDescent="0.2">
      <c r="A489" s="81"/>
      <c r="B489" s="16"/>
      <c r="C489" s="115"/>
      <c r="D489" s="116"/>
      <c r="E489" s="16"/>
      <c r="F489" s="16"/>
      <c r="G489" s="16"/>
      <c r="H489" s="16"/>
      <c r="J489" s="126"/>
      <c r="K489" s="126"/>
      <c r="L489" s="126"/>
      <c r="M489" s="126"/>
      <c r="N489" s="126"/>
      <c r="O489" s="126"/>
      <c r="P489" s="126"/>
      <c r="Q489" s="58"/>
      <c r="R489" s="139"/>
      <c r="S489" s="58"/>
      <c r="T489" s="16"/>
      <c r="U489" s="16"/>
      <c r="V489" s="16"/>
      <c r="W489" s="16"/>
      <c r="X489" s="16"/>
      <c r="Y489" s="16"/>
      <c r="Z489" s="16"/>
      <c r="AA489" s="140"/>
      <c r="AB489" s="126"/>
      <c r="AC489" s="16"/>
      <c r="AD489" s="16"/>
      <c r="AE489" s="16"/>
      <c r="AF489" s="16"/>
      <c r="AG489" s="16"/>
      <c r="AH489" s="140"/>
      <c r="AI489" s="126"/>
      <c r="AJ489" s="16"/>
      <c r="AK489" s="16"/>
      <c r="AL489" s="16"/>
      <c r="AM489" s="140"/>
      <c r="AN489" s="141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40"/>
      <c r="BG489" s="126"/>
      <c r="BH489" s="16"/>
      <c r="BI489" s="16"/>
      <c r="BJ489" s="16"/>
      <c r="BK489" s="16"/>
      <c r="BL489" s="16"/>
      <c r="BM489" s="16"/>
      <c r="BN489" s="16"/>
      <c r="BO489" s="16"/>
      <c r="BP489" s="140"/>
      <c r="BQ489" s="126"/>
      <c r="BR489" s="16"/>
      <c r="BS489" s="16"/>
      <c r="BT489" s="16"/>
      <c r="BU489" s="16"/>
      <c r="BV489" s="16"/>
      <c r="BW489" s="140"/>
      <c r="BX489" s="126"/>
      <c r="BY489" s="16"/>
      <c r="BZ489" s="140"/>
      <c r="CA489" s="126"/>
      <c r="CB489" s="16"/>
      <c r="CC489" s="140"/>
      <c r="CD489" s="126"/>
      <c r="CE489" s="16"/>
      <c r="CG489" s="12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</row>
    <row r="490" spans="1:147" s="107" customFormat="1" x14ac:dyDescent="0.2">
      <c r="A490" s="81"/>
      <c r="B490" s="16"/>
      <c r="C490" s="115"/>
      <c r="D490" s="116"/>
      <c r="E490" s="16"/>
      <c r="F490" s="16"/>
      <c r="G490" s="16"/>
      <c r="H490" s="16"/>
      <c r="J490" s="126"/>
      <c r="K490" s="126"/>
      <c r="L490" s="126"/>
      <c r="M490" s="126"/>
      <c r="N490" s="126"/>
      <c r="O490" s="126"/>
      <c r="P490" s="126"/>
      <c r="Q490" s="58"/>
      <c r="R490" s="139"/>
      <c r="S490" s="58"/>
      <c r="T490" s="16"/>
      <c r="U490" s="16"/>
      <c r="V490" s="16"/>
      <c r="W490" s="16"/>
      <c r="X490" s="16"/>
      <c r="Y490" s="16"/>
      <c r="Z490" s="16"/>
      <c r="AA490" s="140"/>
      <c r="AB490" s="126"/>
      <c r="AC490" s="16"/>
      <c r="AD490" s="16"/>
      <c r="AE490" s="16"/>
      <c r="AF490" s="16"/>
      <c r="AG490" s="16"/>
      <c r="AH490" s="140"/>
      <c r="AI490" s="126"/>
      <c r="AJ490" s="16"/>
      <c r="AK490" s="16"/>
      <c r="AL490" s="16"/>
      <c r="AM490" s="140"/>
      <c r="AN490" s="141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40"/>
      <c r="BG490" s="126"/>
      <c r="BH490" s="16"/>
      <c r="BI490" s="16"/>
      <c r="BJ490" s="16"/>
      <c r="BK490" s="16"/>
      <c r="BL490" s="16"/>
      <c r="BM490" s="16"/>
      <c r="BN490" s="16"/>
      <c r="BO490" s="16"/>
      <c r="BP490" s="140"/>
      <c r="BQ490" s="126"/>
      <c r="BR490" s="16"/>
      <c r="BS490" s="16"/>
      <c r="BT490" s="16"/>
      <c r="BU490" s="16"/>
      <c r="BV490" s="16"/>
      <c r="BW490" s="140"/>
      <c r="BX490" s="126"/>
      <c r="BY490" s="16"/>
      <c r="BZ490" s="140"/>
      <c r="CA490" s="126"/>
      <c r="CB490" s="16"/>
      <c r="CC490" s="140"/>
      <c r="CD490" s="126"/>
      <c r="CE490" s="16"/>
      <c r="CG490" s="12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</row>
    <row r="491" spans="1:147" s="107" customFormat="1" x14ac:dyDescent="0.2">
      <c r="A491" s="81"/>
      <c r="B491" s="16"/>
      <c r="C491" s="115"/>
      <c r="D491" s="116"/>
      <c r="E491" s="16"/>
      <c r="F491" s="16"/>
      <c r="G491" s="16"/>
      <c r="H491" s="16"/>
      <c r="J491" s="126"/>
      <c r="K491" s="126"/>
      <c r="L491" s="126"/>
      <c r="M491" s="126"/>
      <c r="N491" s="126"/>
      <c r="O491" s="126"/>
      <c r="P491" s="126"/>
      <c r="Q491" s="58"/>
      <c r="R491" s="139"/>
      <c r="S491" s="58"/>
      <c r="T491" s="16"/>
      <c r="U491" s="16"/>
      <c r="V491" s="16"/>
      <c r="W491" s="16"/>
      <c r="X491" s="16"/>
      <c r="Y491" s="16"/>
      <c r="Z491" s="16"/>
      <c r="AA491" s="140"/>
      <c r="AB491" s="126"/>
      <c r="AC491" s="16"/>
      <c r="AD491" s="16"/>
      <c r="AE491" s="16"/>
      <c r="AF491" s="16"/>
      <c r="AG491" s="16"/>
      <c r="AH491" s="140"/>
      <c r="AI491" s="126"/>
      <c r="AJ491" s="16"/>
      <c r="AK491" s="16"/>
      <c r="AL491" s="16"/>
      <c r="AM491" s="140"/>
      <c r="AN491" s="141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40"/>
      <c r="BG491" s="126"/>
      <c r="BH491" s="16"/>
      <c r="BI491" s="16"/>
      <c r="BJ491" s="16"/>
      <c r="BK491" s="16"/>
      <c r="BL491" s="16"/>
      <c r="BM491" s="16"/>
      <c r="BN491" s="16"/>
      <c r="BO491" s="16"/>
      <c r="BP491" s="140"/>
      <c r="BQ491" s="126"/>
      <c r="BR491" s="16"/>
      <c r="BS491" s="16"/>
      <c r="BT491" s="16"/>
      <c r="BU491" s="16"/>
      <c r="BV491" s="16"/>
      <c r="BW491" s="140"/>
      <c r="BX491" s="126"/>
      <c r="BY491" s="16"/>
      <c r="BZ491" s="140"/>
      <c r="CA491" s="126"/>
      <c r="CB491" s="16"/>
      <c r="CC491" s="140"/>
      <c r="CD491" s="126"/>
      <c r="CE491" s="16"/>
      <c r="CG491" s="12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</row>
    <row r="492" spans="1:147" s="107" customFormat="1" x14ac:dyDescent="0.2">
      <c r="A492" s="81"/>
      <c r="B492" s="16"/>
      <c r="C492" s="115"/>
      <c r="D492" s="116"/>
      <c r="E492" s="16"/>
      <c r="F492" s="16"/>
      <c r="G492" s="16"/>
      <c r="H492" s="16"/>
      <c r="J492" s="126"/>
      <c r="K492" s="126"/>
      <c r="L492" s="126"/>
      <c r="M492" s="126"/>
      <c r="N492" s="126"/>
      <c r="O492" s="126"/>
      <c r="P492" s="126"/>
      <c r="Q492" s="58"/>
      <c r="R492" s="139"/>
      <c r="S492" s="58"/>
      <c r="T492" s="16"/>
      <c r="U492" s="16"/>
      <c r="V492" s="16"/>
      <c r="W492" s="16"/>
      <c r="X492" s="16"/>
      <c r="Y492" s="16"/>
      <c r="Z492" s="16"/>
      <c r="AA492" s="140"/>
      <c r="AB492" s="126"/>
      <c r="AC492" s="16"/>
      <c r="AD492" s="16"/>
      <c r="AE492" s="16"/>
      <c r="AF492" s="16"/>
      <c r="AG492" s="16"/>
      <c r="AH492" s="140"/>
      <c r="AI492" s="126"/>
      <c r="AJ492" s="16"/>
      <c r="AK492" s="16"/>
      <c r="AL492" s="16"/>
      <c r="AM492" s="140"/>
      <c r="AN492" s="141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40"/>
      <c r="BG492" s="126"/>
      <c r="BH492" s="16"/>
      <c r="BI492" s="16"/>
      <c r="BJ492" s="16"/>
      <c r="BK492" s="16"/>
      <c r="BL492" s="16"/>
      <c r="BM492" s="16"/>
      <c r="BN492" s="16"/>
      <c r="BO492" s="16"/>
      <c r="BP492" s="140"/>
      <c r="BQ492" s="126"/>
      <c r="BR492" s="16"/>
      <c r="BS492" s="16"/>
      <c r="BT492" s="16"/>
      <c r="BU492" s="16"/>
      <c r="BV492" s="16"/>
      <c r="BW492" s="140"/>
      <c r="BX492" s="126"/>
      <c r="BY492" s="16"/>
      <c r="BZ492" s="140"/>
      <c r="CA492" s="126"/>
      <c r="CB492" s="16"/>
      <c r="CC492" s="140"/>
      <c r="CD492" s="126"/>
      <c r="CE492" s="16"/>
      <c r="CG492" s="12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</row>
    <row r="493" spans="1:147" s="107" customFormat="1" x14ac:dyDescent="0.2">
      <c r="A493" s="81"/>
      <c r="B493" s="16"/>
      <c r="C493" s="115"/>
      <c r="D493" s="116"/>
      <c r="E493" s="16"/>
      <c r="F493" s="16"/>
      <c r="G493" s="16"/>
      <c r="H493" s="16"/>
      <c r="J493" s="126"/>
      <c r="K493" s="126"/>
      <c r="L493" s="126"/>
      <c r="M493" s="126"/>
      <c r="N493" s="126"/>
      <c r="O493" s="126"/>
      <c r="P493" s="126"/>
      <c r="Q493" s="58"/>
      <c r="R493" s="139"/>
      <c r="S493" s="58"/>
      <c r="T493" s="16"/>
      <c r="U493" s="16"/>
      <c r="V493" s="16"/>
      <c r="W493" s="16"/>
      <c r="X493" s="16"/>
      <c r="Y493" s="16"/>
      <c r="Z493" s="16"/>
      <c r="AA493" s="140"/>
      <c r="AB493" s="126"/>
      <c r="AC493" s="16"/>
      <c r="AD493" s="16"/>
      <c r="AE493" s="16"/>
      <c r="AF493" s="16"/>
      <c r="AG493" s="16"/>
      <c r="AH493" s="140"/>
      <c r="AI493" s="126"/>
      <c r="AJ493" s="16"/>
      <c r="AK493" s="16"/>
      <c r="AL493" s="16"/>
      <c r="AM493" s="140"/>
      <c r="AN493" s="141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40"/>
      <c r="BG493" s="126"/>
      <c r="BH493" s="16"/>
      <c r="BI493" s="16"/>
      <c r="BJ493" s="16"/>
      <c r="BK493" s="16"/>
      <c r="BL493" s="16"/>
      <c r="BM493" s="16"/>
      <c r="BN493" s="16"/>
      <c r="BO493" s="16"/>
      <c r="BP493" s="140"/>
      <c r="BQ493" s="126"/>
      <c r="BR493" s="16"/>
      <c r="BS493" s="16"/>
      <c r="BT493" s="16"/>
      <c r="BU493" s="16"/>
      <c r="BV493" s="16"/>
      <c r="BW493" s="140"/>
      <c r="BX493" s="126"/>
      <c r="BY493" s="16"/>
      <c r="BZ493" s="140"/>
      <c r="CA493" s="126"/>
      <c r="CB493" s="16"/>
      <c r="CC493" s="140"/>
      <c r="CD493" s="126"/>
      <c r="CE493" s="16"/>
      <c r="CG493" s="12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</row>
    <row r="494" spans="1:147" s="107" customFormat="1" x14ac:dyDescent="0.2">
      <c r="A494" s="81"/>
      <c r="B494" s="16"/>
      <c r="C494" s="115"/>
      <c r="D494" s="116"/>
      <c r="E494" s="16"/>
      <c r="F494" s="16"/>
      <c r="G494" s="16"/>
      <c r="H494" s="16"/>
      <c r="J494" s="126"/>
      <c r="K494" s="126"/>
      <c r="L494" s="126"/>
      <c r="M494" s="126"/>
      <c r="N494" s="126"/>
      <c r="O494" s="126"/>
      <c r="P494" s="126"/>
      <c r="Q494" s="58"/>
      <c r="R494" s="139"/>
      <c r="S494" s="58"/>
      <c r="T494" s="16"/>
      <c r="U494" s="16"/>
      <c r="V494" s="16"/>
      <c r="W494" s="16"/>
      <c r="X494" s="16"/>
      <c r="Y494" s="16"/>
      <c r="Z494" s="16"/>
      <c r="AA494" s="140"/>
      <c r="AB494" s="126"/>
      <c r="AC494" s="16"/>
      <c r="AD494" s="16"/>
      <c r="AE494" s="16"/>
      <c r="AF494" s="16"/>
      <c r="AG494" s="16"/>
      <c r="AH494" s="140"/>
      <c r="AI494" s="126"/>
      <c r="AJ494" s="16"/>
      <c r="AK494" s="16"/>
      <c r="AL494" s="16"/>
      <c r="AM494" s="140"/>
      <c r="AN494" s="141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40"/>
      <c r="BG494" s="126"/>
      <c r="BH494" s="16"/>
      <c r="BI494" s="16"/>
      <c r="BJ494" s="16"/>
      <c r="BK494" s="16"/>
      <c r="BL494" s="16"/>
      <c r="BM494" s="16"/>
      <c r="BN494" s="16"/>
      <c r="BO494" s="16"/>
      <c r="BP494" s="140"/>
      <c r="BQ494" s="126"/>
      <c r="BR494" s="16"/>
      <c r="BS494" s="16"/>
      <c r="BT494" s="16"/>
      <c r="BU494" s="16"/>
      <c r="BV494" s="16"/>
      <c r="BW494" s="140"/>
      <c r="BX494" s="126"/>
      <c r="BY494" s="16"/>
      <c r="BZ494" s="140"/>
      <c r="CA494" s="126"/>
      <c r="CB494" s="16"/>
      <c r="CC494" s="140"/>
      <c r="CD494" s="126"/>
      <c r="CE494" s="16"/>
      <c r="CG494" s="12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</row>
    <row r="495" spans="1:147" s="107" customFormat="1" x14ac:dyDescent="0.2">
      <c r="A495" s="81"/>
      <c r="B495" s="16"/>
      <c r="C495" s="115"/>
      <c r="D495" s="116"/>
      <c r="E495" s="16"/>
      <c r="F495" s="16"/>
      <c r="G495" s="16"/>
      <c r="H495" s="16"/>
      <c r="J495" s="126"/>
      <c r="K495" s="126"/>
      <c r="L495" s="126"/>
      <c r="M495" s="126"/>
      <c r="N495" s="126"/>
      <c r="O495" s="126"/>
      <c r="P495" s="126"/>
      <c r="Q495" s="58"/>
      <c r="R495" s="139"/>
      <c r="S495" s="58"/>
      <c r="T495" s="16"/>
      <c r="U495" s="16"/>
      <c r="V495" s="16"/>
      <c r="W495" s="16"/>
      <c r="X495" s="16"/>
      <c r="Y495" s="16"/>
      <c r="Z495" s="16"/>
      <c r="AA495" s="140"/>
      <c r="AB495" s="126"/>
      <c r="AC495" s="16"/>
      <c r="AD495" s="16"/>
      <c r="AE495" s="16"/>
      <c r="AF495" s="16"/>
      <c r="AG495" s="16"/>
      <c r="AH495" s="140"/>
      <c r="AI495" s="126"/>
      <c r="AJ495" s="16"/>
      <c r="AK495" s="16"/>
      <c r="AL495" s="16"/>
      <c r="AM495" s="140"/>
      <c r="AN495" s="141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40"/>
      <c r="BG495" s="126"/>
      <c r="BH495" s="16"/>
      <c r="BI495" s="16"/>
      <c r="BJ495" s="16"/>
      <c r="BK495" s="16"/>
      <c r="BL495" s="16"/>
      <c r="BM495" s="16"/>
      <c r="BN495" s="16"/>
      <c r="BO495" s="16"/>
      <c r="BP495" s="140"/>
      <c r="BQ495" s="126"/>
      <c r="BR495" s="16"/>
      <c r="BS495" s="16"/>
      <c r="BT495" s="16"/>
      <c r="BU495" s="16"/>
      <c r="BV495" s="16"/>
      <c r="BW495" s="140"/>
      <c r="BX495" s="126"/>
      <c r="BY495" s="16"/>
      <c r="BZ495" s="140"/>
      <c r="CA495" s="126"/>
      <c r="CB495" s="16"/>
      <c r="CC495" s="140"/>
      <c r="CD495" s="126"/>
      <c r="CE495" s="16"/>
      <c r="CG495" s="12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</row>
    <row r="496" spans="1:147" s="107" customFormat="1" x14ac:dyDescent="0.2">
      <c r="A496" s="81"/>
      <c r="B496" s="16"/>
      <c r="C496" s="115"/>
      <c r="D496" s="116"/>
      <c r="E496" s="16"/>
      <c r="F496" s="16"/>
      <c r="G496" s="16"/>
      <c r="H496" s="16"/>
      <c r="J496" s="126"/>
      <c r="K496" s="126"/>
      <c r="L496" s="126"/>
      <c r="M496" s="126"/>
      <c r="N496" s="126"/>
      <c r="O496" s="126"/>
      <c r="P496" s="126"/>
      <c r="Q496" s="58"/>
      <c r="R496" s="139"/>
      <c r="S496" s="58"/>
      <c r="T496" s="16"/>
      <c r="U496" s="16"/>
      <c r="V496" s="16"/>
      <c r="W496" s="16"/>
      <c r="X496" s="16"/>
      <c r="Y496" s="16"/>
      <c r="Z496" s="16"/>
      <c r="AA496" s="140"/>
      <c r="AB496" s="126"/>
      <c r="AC496" s="16"/>
      <c r="AD496" s="16"/>
      <c r="AE496" s="16"/>
      <c r="AF496" s="16"/>
      <c r="AG496" s="16"/>
      <c r="AH496" s="140"/>
      <c r="AI496" s="126"/>
      <c r="AJ496" s="16"/>
      <c r="AK496" s="16"/>
      <c r="AL496" s="16"/>
      <c r="AM496" s="140"/>
      <c r="AN496" s="141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40"/>
      <c r="BG496" s="126"/>
      <c r="BH496" s="16"/>
      <c r="BI496" s="16"/>
      <c r="BJ496" s="16"/>
      <c r="BK496" s="16"/>
      <c r="BL496" s="16"/>
      <c r="BM496" s="16"/>
      <c r="BN496" s="16"/>
      <c r="BO496" s="16"/>
      <c r="BP496" s="140"/>
      <c r="BQ496" s="126"/>
      <c r="BR496" s="16"/>
      <c r="BS496" s="16"/>
      <c r="BT496" s="16"/>
      <c r="BU496" s="16"/>
      <c r="BV496" s="16"/>
      <c r="BW496" s="140"/>
      <c r="BX496" s="126"/>
      <c r="BY496" s="16"/>
      <c r="BZ496" s="140"/>
      <c r="CA496" s="126"/>
      <c r="CB496" s="16"/>
      <c r="CC496" s="140"/>
      <c r="CD496" s="126"/>
      <c r="CE496" s="16"/>
      <c r="CG496" s="12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</row>
    <row r="497" spans="1:147" s="107" customFormat="1" x14ac:dyDescent="0.2">
      <c r="A497" s="138"/>
      <c r="B497" s="16"/>
      <c r="C497" s="115"/>
      <c r="D497" s="116"/>
      <c r="E497" s="16"/>
      <c r="F497" s="16"/>
      <c r="G497" s="16"/>
      <c r="H497" s="16"/>
      <c r="J497" s="126"/>
      <c r="K497" s="126"/>
      <c r="L497" s="126"/>
      <c r="M497" s="126"/>
      <c r="N497" s="126"/>
      <c r="O497" s="126"/>
      <c r="P497" s="126"/>
      <c r="Q497" s="58"/>
      <c r="R497" s="139"/>
      <c r="S497" s="58"/>
      <c r="T497" s="16"/>
      <c r="U497" s="16"/>
      <c r="V497" s="16"/>
      <c r="W497" s="16"/>
      <c r="X497" s="16"/>
      <c r="Y497" s="16"/>
      <c r="Z497" s="16"/>
      <c r="AA497" s="140"/>
      <c r="AB497" s="126"/>
      <c r="AC497" s="16"/>
      <c r="AD497" s="16"/>
      <c r="AE497" s="16"/>
      <c r="AF497" s="16"/>
      <c r="AG497" s="16"/>
      <c r="AH497" s="140"/>
      <c r="AI497" s="126"/>
      <c r="AJ497" s="16"/>
      <c r="AK497" s="16"/>
      <c r="AL497" s="16"/>
      <c r="AM497" s="140"/>
      <c r="AN497" s="141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40"/>
      <c r="BG497" s="126"/>
      <c r="BH497" s="16"/>
      <c r="BI497" s="16"/>
      <c r="BJ497" s="16"/>
      <c r="BK497" s="16"/>
      <c r="BL497" s="16"/>
      <c r="BM497" s="16"/>
      <c r="BN497" s="16"/>
      <c r="BO497" s="16"/>
      <c r="BP497" s="140"/>
      <c r="BQ497" s="126"/>
      <c r="BR497" s="16"/>
      <c r="BS497" s="16"/>
      <c r="BT497" s="16"/>
      <c r="BU497" s="16"/>
      <c r="BV497" s="16"/>
      <c r="BW497" s="140"/>
      <c r="BX497" s="126"/>
      <c r="BY497" s="16"/>
      <c r="BZ497" s="140"/>
      <c r="CA497" s="126"/>
      <c r="CB497" s="16"/>
      <c r="CC497" s="140"/>
      <c r="CD497" s="126"/>
      <c r="CE497" s="16"/>
      <c r="CG497" s="12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</row>
    <row r="498" spans="1:147" s="107" customFormat="1" x14ac:dyDescent="0.2">
      <c r="A498" s="81"/>
      <c r="B498" s="16"/>
      <c r="C498" s="115"/>
      <c r="D498" s="116"/>
      <c r="E498" s="16"/>
      <c r="F498" s="16"/>
      <c r="G498" s="16"/>
      <c r="H498" s="16"/>
      <c r="J498" s="126"/>
      <c r="K498" s="126"/>
      <c r="L498" s="126"/>
      <c r="M498" s="126"/>
      <c r="N498" s="126"/>
      <c r="O498" s="126"/>
      <c r="P498" s="126"/>
      <c r="Q498" s="58"/>
      <c r="R498" s="139"/>
      <c r="S498" s="58"/>
      <c r="T498" s="16"/>
      <c r="U498" s="16"/>
      <c r="V498" s="16"/>
      <c r="W498" s="16"/>
      <c r="X498" s="16"/>
      <c r="Y498" s="16"/>
      <c r="Z498" s="16"/>
      <c r="AA498" s="140"/>
      <c r="AB498" s="126"/>
      <c r="AC498" s="16"/>
      <c r="AD498" s="16"/>
      <c r="AE498" s="16"/>
      <c r="AF498" s="16"/>
      <c r="AG498" s="16"/>
      <c r="AH498" s="140"/>
      <c r="AI498" s="126"/>
      <c r="AJ498" s="16"/>
      <c r="AK498" s="16"/>
      <c r="AL498" s="16"/>
      <c r="AM498" s="140"/>
      <c r="AN498" s="141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40"/>
      <c r="BG498" s="126"/>
      <c r="BH498" s="16"/>
      <c r="BI498" s="16"/>
      <c r="BJ498" s="16"/>
      <c r="BK498" s="16"/>
      <c r="BL498" s="16"/>
      <c r="BM498" s="16"/>
      <c r="BN498" s="16"/>
      <c r="BO498" s="16"/>
      <c r="BP498" s="140"/>
      <c r="BQ498" s="126"/>
      <c r="BR498" s="16"/>
      <c r="BS498" s="16"/>
      <c r="BT498" s="16"/>
      <c r="BU498" s="16"/>
      <c r="BV498" s="16"/>
      <c r="BW498" s="140"/>
      <c r="BX498" s="126"/>
      <c r="BY498" s="16"/>
      <c r="BZ498" s="140"/>
      <c r="CA498" s="126"/>
      <c r="CB498" s="16"/>
      <c r="CC498" s="140"/>
      <c r="CD498" s="126"/>
      <c r="CE498" s="16"/>
      <c r="CG498" s="12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</row>
    <row r="499" spans="1:147" s="107" customFormat="1" x14ac:dyDescent="0.2">
      <c r="A499" s="81"/>
      <c r="B499" s="16"/>
      <c r="C499" s="115"/>
      <c r="D499" s="116"/>
      <c r="E499" s="16"/>
      <c r="F499" s="16"/>
      <c r="G499" s="16"/>
      <c r="H499" s="16"/>
      <c r="J499" s="126"/>
      <c r="K499" s="126"/>
      <c r="L499" s="126"/>
      <c r="M499" s="126"/>
      <c r="N499" s="126"/>
      <c r="O499" s="126"/>
      <c r="P499" s="126"/>
      <c r="Q499" s="58"/>
      <c r="R499" s="139"/>
      <c r="S499" s="58"/>
      <c r="T499" s="16"/>
      <c r="U499" s="16"/>
      <c r="V499" s="16"/>
      <c r="W499" s="16"/>
      <c r="X499" s="16"/>
      <c r="Y499" s="16"/>
      <c r="Z499" s="16"/>
      <c r="AA499" s="140"/>
      <c r="AB499" s="126"/>
      <c r="AC499" s="16"/>
      <c r="AD499" s="16"/>
      <c r="AE499" s="16"/>
      <c r="AF499" s="16"/>
      <c r="AG499" s="16"/>
      <c r="AH499" s="140"/>
      <c r="AI499" s="126"/>
      <c r="AJ499" s="16"/>
      <c r="AK499" s="16"/>
      <c r="AL499" s="16"/>
      <c r="AM499" s="140"/>
      <c r="AN499" s="141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40"/>
      <c r="BG499" s="126"/>
      <c r="BH499" s="16"/>
      <c r="BI499" s="16"/>
      <c r="BJ499" s="16"/>
      <c r="BK499" s="16"/>
      <c r="BL499" s="16"/>
      <c r="BM499" s="16"/>
      <c r="BN499" s="16"/>
      <c r="BO499" s="16"/>
      <c r="BP499" s="140"/>
      <c r="BQ499" s="126"/>
      <c r="BR499" s="16"/>
      <c r="BS499" s="16"/>
      <c r="BT499" s="16"/>
      <c r="BU499" s="16"/>
      <c r="BV499" s="16"/>
      <c r="BW499" s="140"/>
      <c r="BX499" s="126"/>
      <c r="BY499" s="16"/>
      <c r="BZ499" s="140"/>
      <c r="CA499" s="126"/>
      <c r="CB499" s="16"/>
      <c r="CC499" s="140"/>
      <c r="CD499" s="126"/>
      <c r="CE499" s="16"/>
      <c r="CG499" s="12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</row>
    <row r="500" spans="1:147" s="107" customFormat="1" x14ac:dyDescent="0.2">
      <c r="A500" s="81"/>
      <c r="B500" s="16"/>
      <c r="C500" s="115"/>
      <c r="D500" s="116"/>
      <c r="E500" s="16"/>
      <c r="F500" s="16"/>
      <c r="G500" s="16"/>
      <c r="H500" s="16"/>
      <c r="J500" s="126"/>
      <c r="K500" s="126"/>
      <c r="L500" s="126"/>
      <c r="M500" s="126"/>
      <c r="N500" s="126"/>
      <c r="O500" s="126"/>
      <c r="P500" s="126"/>
      <c r="Q500" s="58"/>
      <c r="R500" s="139"/>
      <c r="S500" s="58"/>
      <c r="T500" s="16"/>
      <c r="U500" s="16"/>
      <c r="V500" s="16"/>
      <c r="W500" s="16"/>
      <c r="X500" s="16"/>
      <c r="Y500" s="16"/>
      <c r="Z500" s="16"/>
      <c r="AA500" s="140"/>
      <c r="AB500" s="126"/>
      <c r="AC500" s="16"/>
      <c r="AD500" s="16"/>
      <c r="AE500" s="16"/>
      <c r="AF500" s="16"/>
      <c r="AG500" s="16"/>
      <c r="AH500" s="140"/>
      <c r="AI500" s="126"/>
      <c r="AJ500" s="16"/>
      <c r="AK500" s="16"/>
      <c r="AL500" s="16"/>
      <c r="AM500" s="140"/>
      <c r="AN500" s="141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40"/>
      <c r="BG500" s="126"/>
      <c r="BH500" s="16"/>
      <c r="BI500" s="16"/>
      <c r="BJ500" s="16"/>
      <c r="BK500" s="16"/>
      <c r="BL500" s="16"/>
      <c r="BM500" s="16"/>
      <c r="BN500" s="16"/>
      <c r="BO500" s="16"/>
      <c r="BP500" s="140"/>
      <c r="BQ500" s="126"/>
      <c r="BR500" s="16"/>
      <c r="BS500" s="16"/>
      <c r="BT500" s="16"/>
      <c r="BU500" s="16"/>
      <c r="BV500" s="16"/>
      <c r="BW500" s="140"/>
      <c r="BX500" s="126"/>
      <c r="BY500" s="16"/>
      <c r="BZ500" s="140"/>
      <c r="CA500" s="126"/>
      <c r="CB500" s="16"/>
      <c r="CC500" s="140"/>
      <c r="CD500" s="126"/>
      <c r="CE500" s="16"/>
      <c r="CG500" s="12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</row>
    <row r="501" spans="1:147" s="107" customFormat="1" x14ac:dyDescent="0.2">
      <c r="A501" s="81"/>
      <c r="B501" s="16"/>
      <c r="C501" s="115"/>
      <c r="D501" s="116"/>
      <c r="E501" s="16"/>
      <c r="F501" s="16"/>
      <c r="G501" s="16"/>
      <c r="H501" s="16"/>
      <c r="J501" s="126"/>
      <c r="K501" s="126"/>
      <c r="L501" s="126"/>
      <c r="M501" s="126"/>
      <c r="N501" s="126"/>
      <c r="O501" s="126"/>
      <c r="P501" s="126"/>
      <c r="Q501" s="58"/>
      <c r="R501" s="139"/>
      <c r="S501" s="58"/>
      <c r="T501" s="16"/>
      <c r="U501" s="16"/>
      <c r="V501" s="16"/>
      <c r="W501" s="16"/>
      <c r="X501" s="16"/>
      <c r="Y501" s="16"/>
      <c r="Z501" s="16"/>
      <c r="AA501" s="140"/>
      <c r="AB501" s="126"/>
      <c r="AC501" s="16"/>
      <c r="AD501" s="16"/>
      <c r="AE501" s="16"/>
      <c r="AF501" s="16"/>
      <c r="AG501" s="16"/>
      <c r="AH501" s="140"/>
      <c r="AI501" s="126"/>
      <c r="AJ501" s="16"/>
      <c r="AK501" s="16"/>
      <c r="AL501" s="16"/>
      <c r="AM501" s="140"/>
      <c r="AN501" s="141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40"/>
      <c r="BG501" s="126"/>
      <c r="BH501" s="16"/>
      <c r="BI501" s="16"/>
      <c r="BJ501" s="16"/>
      <c r="BK501" s="16"/>
      <c r="BL501" s="16"/>
      <c r="BM501" s="16"/>
      <c r="BN501" s="16"/>
      <c r="BO501" s="16"/>
      <c r="BP501" s="140"/>
      <c r="BQ501" s="126"/>
      <c r="BR501" s="16"/>
      <c r="BS501" s="16"/>
      <c r="BT501" s="16"/>
      <c r="BU501" s="16"/>
      <c r="BV501" s="16"/>
      <c r="BW501" s="140"/>
      <c r="BX501" s="126"/>
      <c r="BY501" s="16"/>
      <c r="BZ501" s="140"/>
      <c r="CA501" s="126"/>
      <c r="CB501" s="16"/>
      <c r="CC501" s="140"/>
      <c r="CD501" s="126"/>
      <c r="CE501" s="16"/>
      <c r="CG501" s="12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</row>
    <row r="502" spans="1:147" s="107" customFormat="1" x14ac:dyDescent="0.2">
      <c r="A502" s="81"/>
      <c r="B502" s="16"/>
      <c r="C502" s="115"/>
      <c r="D502" s="116"/>
      <c r="E502" s="16"/>
      <c r="F502" s="16"/>
      <c r="G502" s="16"/>
      <c r="H502" s="16"/>
      <c r="J502" s="126"/>
      <c r="K502" s="126"/>
      <c r="L502" s="126"/>
      <c r="M502" s="126"/>
      <c r="N502" s="126"/>
      <c r="O502" s="126"/>
      <c r="P502" s="126"/>
      <c r="Q502" s="58"/>
      <c r="R502" s="139"/>
      <c r="S502" s="58"/>
      <c r="T502" s="16"/>
      <c r="U502" s="16"/>
      <c r="V502" s="16"/>
      <c r="W502" s="16"/>
      <c r="X502" s="16"/>
      <c r="Y502" s="16"/>
      <c r="Z502" s="16"/>
      <c r="AA502" s="140"/>
      <c r="AB502" s="126"/>
      <c r="AC502" s="16"/>
      <c r="AD502" s="16"/>
      <c r="AE502" s="16"/>
      <c r="AF502" s="16"/>
      <c r="AG502" s="16"/>
      <c r="AH502" s="140"/>
      <c r="AI502" s="126"/>
      <c r="AJ502" s="16"/>
      <c r="AK502" s="16"/>
      <c r="AL502" s="16"/>
      <c r="AM502" s="140"/>
      <c r="AN502" s="141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40"/>
      <c r="BG502" s="126"/>
      <c r="BH502" s="16"/>
      <c r="BI502" s="16"/>
      <c r="BJ502" s="16"/>
      <c r="BK502" s="16"/>
      <c r="BL502" s="16"/>
      <c r="BM502" s="16"/>
      <c r="BN502" s="16"/>
      <c r="BO502" s="16"/>
      <c r="BP502" s="140"/>
      <c r="BQ502" s="126"/>
      <c r="BR502" s="16"/>
      <c r="BS502" s="16"/>
      <c r="BT502" s="16"/>
      <c r="BU502" s="16"/>
      <c r="BV502" s="16"/>
      <c r="BW502" s="140"/>
      <c r="BX502" s="126"/>
      <c r="BY502" s="16"/>
      <c r="BZ502" s="140"/>
      <c r="CA502" s="126"/>
      <c r="CB502" s="16"/>
      <c r="CC502" s="140"/>
      <c r="CD502" s="126"/>
      <c r="CE502" s="16"/>
      <c r="CG502" s="12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</row>
    <row r="503" spans="1:147" s="107" customFormat="1" x14ac:dyDescent="0.2">
      <c r="A503" s="81"/>
      <c r="B503" s="16"/>
      <c r="C503" s="115"/>
      <c r="D503" s="116"/>
      <c r="E503" s="16"/>
      <c r="F503" s="16"/>
      <c r="G503" s="16"/>
      <c r="H503" s="16"/>
      <c r="J503" s="126"/>
      <c r="K503" s="126"/>
      <c r="L503" s="126"/>
      <c r="M503" s="126"/>
      <c r="N503" s="126"/>
      <c r="O503" s="126"/>
      <c r="P503" s="126"/>
      <c r="Q503" s="58"/>
      <c r="R503" s="139"/>
      <c r="S503" s="58"/>
      <c r="T503" s="16"/>
      <c r="U503" s="16"/>
      <c r="V503" s="16"/>
      <c r="W503" s="16"/>
      <c r="X503" s="16"/>
      <c r="Y503" s="16"/>
      <c r="Z503" s="16"/>
      <c r="AA503" s="140"/>
      <c r="AB503" s="126"/>
      <c r="AC503" s="16"/>
      <c r="AD503" s="16"/>
      <c r="AE503" s="16"/>
      <c r="AF503" s="16"/>
      <c r="AG503" s="16"/>
      <c r="AH503" s="140"/>
      <c r="AI503" s="126"/>
      <c r="AJ503" s="16"/>
      <c r="AK503" s="16"/>
      <c r="AL503" s="16"/>
      <c r="AM503" s="140"/>
      <c r="AN503" s="141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40"/>
      <c r="BG503" s="126"/>
      <c r="BH503" s="16"/>
      <c r="BI503" s="16"/>
      <c r="BJ503" s="16"/>
      <c r="BK503" s="16"/>
      <c r="BL503" s="16"/>
      <c r="BM503" s="16"/>
      <c r="BN503" s="16"/>
      <c r="BO503" s="16"/>
      <c r="BP503" s="140"/>
      <c r="BQ503" s="126"/>
      <c r="BR503" s="16"/>
      <c r="BS503" s="16"/>
      <c r="BT503" s="16"/>
      <c r="BU503" s="16"/>
      <c r="BV503" s="16"/>
      <c r="BW503" s="140"/>
      <c r="BX503" s="126"/>
      <c r="BY503" s="16"/>
      <c r="BZ503" s="140"/>
      <c r="CA503" s="126"/>
      <c r="CB503" s="16"/>
      <c r="CC503" s="140"/>
      <c r="CD503" s="126"/>
      <c r="CE503" s="16"/>
      <c r="CG503" s="12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</row>
    <row r="504" spans="1:147" s="107" customFormat="1" x14ac:dyDescent="0.2">
      <c r="A504" s="81"/>
      <c r="B504" s="16"/>
      <c r="C504" s="115"/>
      <c r="D504" s="116"/>
      <c r="E504" s="16"/>
      <c r="F504" s="16"/>
      <c r="G504" s="16"/>
      <c r="H504" s="16"/>
      <c r="J504" s="126"/>
      <c r="K504" s="126"/>
      <c r="L504" s="126"/>
      <c r="M504" s="126"/>
      <c r="N504" s="126"/>
      <c r="O504" s="126"/>
      <c r="P504" s="126"/>
      <c r="Q504" s="58"/>
      <c r="R504" s="139"/>
      <c r="S504" s="58"/>
      <c r="T504" s="16"/>
      <c r="U504" s="16"/>
      <c r="V504" s="16"/>
      <c r="W504" s="16"/>
      <c r="X504" s="16"/>
      <c r="Y504" s="16"/>
      <c r="Z504" s="16"/>
      <c r="AA504" s="140"/>
      <c r="AB504" s="126"/>
      <c r="AC504" s="16"/>
      <c r="AD504" s="16"/>
      <c r="AE504" s="16"/>
      <c r="AF504" s="16"/>
      <c r="AG504" s="16"/>
      <c r="AH504" s="140"/>
      <c r="AI504" s="126"/>
      <c r="AJ504" s="16"/>
      <c r="AK504" s="16"/>
      <c r="AL504" s="16"/>
      <c r="AM504" s="140"/>
      <c r="AN504" s="141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40"/>
      <c r="BG504" s="126"/>
      <c r="BH504" s="16"/>
      <c r="BI504" s="16"/>
      <c r="BJ504" s="16"/>
      <c r="BK504" s="16"/>
      <c r="BL504" s="16"/>
      <c r="BM504" s="16"/>
      <c r="BN504" s="16"/>
      <c r="BO504" s="16"/>
      <c r="BP504" s="140"/>
      <c r="BQ504" s="126"/>
      <c r="BR504" s="16"/>
      <c r="BS504" s="16"/>
      <c r="BT504" s="16"/>
      <c r="BU504" s="16"/>
      <c r="BV504" s="16"/>
      <c r="BW504" s="140"/>
      <c r="BX504" s="126"/>
      <c r="BY504" s="16"/>
      <c r="BZ504" s="140"/>
      <c r="CA504" s="126"/>
      <c r="CB504" s="16"/>
      <c r="CC504" s="140"/>
      <c r="CD504" s="126"/>
      <c r="CE504" s="16"/>
      <c r="CG504" s="12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</row>
    <row r="505" spans="1:147" s="107" customFormat="1" x14ac:dyDescent="0.2">
      <c r="A505" s="81"/>
      <c r="B505" s="16"/>
      <c r="C505" s="115"/>
      <c r="D505" s="116"/>
      <c r="E505" s="16"/>
      <c r="F505" s="16"/>
      <c r="G505" s="16"/>
      <c r="H505" s="16"/>
      <c r="J505" s="126"/>
      <c r="K505" s="126"/>
      <c r="L505" s="126"/>
      <c r="M505" s="126"/>
      <c r="N505" s="126"/>
      <c r="O505" s="126"/>
      <c r="P505" s="126"/>
      <c r="Q505" s="58"/>
      <c r="R505" s="139"/>
      <c r="S505" s="58"/>
      <c r="T505" s="16"/>
      <c r="U505" s="16"/>
      <c r="V505" s="16"/>
      <c r="W505" s="16"/>
      <c r="X505" s="16"/>
      <c r="Y505" s="16"/>
      <c r="Z505" s="16"/>
      <c r="AA505" s="140"/>
      <c r="AB505" s="126"/>
      <c r="AC505" s="16"/>
      <c r="AD505" s="16"/>
      <c r="AE505" s="16"/>
      <c r="AF505" s="16"/>
      <c r="AG505" s="16"/>
      <c r="AH505" s="140"/>
      <c r="AI505" s="126"/>
      <c r="AJ505" s="16"/>
      <c r="AK505" s="16"/>
      <c r="AL505" s="16"/>
      <c r="AM505" s="140"/>
      <c r="AN505" s="141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40"/>
      <c r="BG505" s="126"/>
      <c r="BH505" s="16"/>
      <c r="BI505" s="16"/>
      <c r="BJ505" s="16"/>
      <c r="BK505" s="16"/>
      <c r="BL505" s="16"/>
      <c r="BM505" s="16"/>
      <c r="BN505" s="16"/>
      <c r="BO505" s="16"/>
      <c r="BP505" s="140"/>
      <c r="BQ505" s="126"/>
      <c r="BR505" s="16"/>
      <c r="BS505" s="16"/>
      <c r="BT505" s="16"/>
      <c r="BU505" s="16"/>
      <c r="BV505" s="16"/>
      <c r="BW505" s="140"/>
      <c r="BX505" s="126"/>
      <c r="BY505" s="16"/>
      <c r="BZ505" s="140"/>
      <c r="CA505" s="126"/>
      <c r="CB505" s="16"/>
      <c r="CC505" s="140"/>
      <c r="CD505" s="126"/>
      <c r="CE505" s="16"/>
      <c r="CG505" s="12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</row>
    <row r="506" spans="1:147" s="107" customFormat="1" x14ac:dyDescent="0.2">
      <c r="A506" s="81"/>
      <c r="B506" s="16"/>
      <c r="C506" s="115"/>
      <c r="D506" s="116"/>
      <c r="E506" s="16"/>
      <c r="F506" s="16"/>
      <c r="G506" s="16"/>
      <c r="H506" s="16"/>
      <c r="J506" s="126"/>
      <c r="K506" s="126"/>
      <c r="L506" s="126"/>
      <c r="M506" s="126"/>
      <c r="N506" s="126"/>
      <c r="O506" s="126"/>
      <c r="P506" s="126"/>
      <c r="Q506" s="58"/>
      <c r="R506" s="139"/>
      <c r="S506" s="58"/>
      <c r="T506" s="16"/>
      <c r="U506" s="16"/>
      <c r="V506" s="16"/>
      <c r="W506" s="16"/>
      <c r="X506" s="16"/>
      <c r="Y506" s="16"/>
      <c r="Z506" s="16"/>
      <c r="AA506" s="140"/>
      <c r="AB506" s="126"/>
      <c r="AC506" s="16"/>
      <c r="AD506" s="16"/>
      <c r="AE506" s="16"/>
      <c r="AF506" s="16"/>
      <c r="AG506" s="16"/>
      <c r="AH506" s="140"/>
      <c r="AI506" s="126"/>
      <c r="AJ506" s="16"/>
      <c r="AK506" s="16"/>
      <c r="AL506" s="16"/>
      <c r="AM506" s="140"/>
      <c r="AN506" s="141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40"/>
      <c r="BG506" s="126"/>
      <c r="BH506" s="16"/>
      <c r="BI506" s="16"/>
      <c r="BJ506" s="16"/>
      <c r="BK506" s="16"/>
      <c r="BL506" s="16"/>
      <c r="BM506" s="16"/>
      <c r="BN506" s="16"/>
      <c r="BO506" s="16"/>
      <c r="BP506" s="140"/>
      <c r="BQ506" s="126"/>
      <c r="BR506" s="16"/>
      <c r="BS506" s="16"/>
      <c r="BT506" s="16"/>
      <c r="BU506" s="16"/>
      <c r="BV506" s="16"/>
      <c r="BW506" s="140"/>
      <c r="BX506" s="126"/>
      <c r="BY506" s="16"/>
      <c r="BZ506" s="140"/>
      <c r="CA506" s="126"/>
      <c r="CB506" s="16"/>
      <c r="CC506" s="140"/>
      <c r="CD506" s="126"/>
      <c r="CE506" s="16"/>
      <c r="CG506" s="12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</row>
    <row r="507" spans="1:147" s="107" customFormat="1" x14ac:dyDescent="0.2">
      <c r="A507" s="81"/>
      <c r="B507" s="16"/>
      <c r="C507" s="115"/>
      <c r="D507" s="116"/>
      <c r="E507" s="16"/>
      <c r="F507" s="16"/>
      <c r="G507" s="16"/>
      <c r="H507" s="16"/>
      <c r="J507" s="126"/>
      <c r="K507" s="126"/>
      <c r="L507" s="126"/>
      <c r="M507" s="126"/>
      <c r="N507" s="126"/>
      <c r="O507" s="126"/>
      <c r="P507" s="126"/>
      <c r="Q507" s="58"/>
      <c r="R507" s="139"/>
      <c r="S507" s="58"/>
      <c r="T507" s="16"/>
      <c r="U507" s="16"/>
      <c r="V507" s="16"/>
      <c r="W507" s="16"/>
      <c r="X507" s="16"/>
      <c r="Y507" s="16"/>
      <c r="Z507" s="16"/>
      <c r="AA507" s="140"/>
      <c r="AB507" s="126"/>
      <c r="AC507" s="16"/>
      <c r="AD507" s="16"/>
      <c r="AE507" s="16"/>
      <c r="AF507" s="16"/>
      <c r="AG507" s="16"/>
      <c r="AH507" s="140"/>
      <c r="AI507" s="126"/>
      <c r="AJ507" s="16"/>
      <c r="AK507" s="16"/>
      <c r="AL507" s="16"/>
      <c r="AM507" s="140"/>
      <c r="AN507" s="141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40"/>
      <c r="BG507" s="126"/>
      <c r="BH507" s="16"/>
      <c r="BI507" s="16"/>
      <c r="BJ507" s="16"/>
      <c r="BK507" s="16"/>
      <c r="BL507" s="16"/>
      <c r="BM507" s="16"/>
      <c r="BN507" s="16"/>
      <c r="BO507" s="16"/>
      <c r="BP507" s="140"/>
      <c r="BQ507" s="126"/>
      <c r="BR507" s="16"/>
      <c r="BS507" s="16"/>
      <c r="BT507" s="16"/>
      <c r="BU507" s="16"/>
      <c r="BV507" s="16"/>
      <c r="BW507" s="140"/>
      <c r="BX507" s="126"/>
      <c r="BY507" s="16"/>
      <c r="BZ507" s="140"/>
      <c r="CA507" s="126"/>
      <c r="CB507" s="16"/>
      <c r="CC507" s="140"/>
      <c r="CD507" s="126"/>
      <c r="CE507" s="16"/>
      <c r="CG507" s="12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</row>
    <row r="508" spans="1:147" s="107" customFormat="1" x14ac:dyDescent="0.2">
      <c r="A508" s="81"/>
      <c r="B508" s="16"/>
      <c r="C508" s="115"/>
      <c r="D508" s="116"/>
      <c r="E508" s="16"/>
      <c r="F508" s="16"/>
      <c r="G508" s="16"/>
      <c r="H508" s="16"/>
      <c r="J508" s="126"/>
      <c r="K508" s="126"/>
      <c r="L508" s="126"/>
      <c r="M508" s="126"/>
      <c r="N508" s="126"/>
      <c r="O508" s="126"/>
      <c r="P508" s="126"/>
      <c r="Q508" s="58"/>
      <c r="R508" s="139"/>
      <c r="S508" s="58"/>
      <c r="T508" s="16"/>
      <c r="U508" s="16"/>
      <c r="V508" s="16"/>
      <c r="W508" s="16"/>
      <c r="X508" s="16"/>
      <c r="Y508" s="16"/>
      <c r="Z508" s="16"/>
      <c r="AA508" s="140"/>
      <c r="AB508" s="126"/>
      <c r="AC508" s="16"/>
      <c r="AD508" s="16"/>
      <c r="AE508" s="16"/>
      <c r="AF508" s="16"/>
      <c r="AG508" s="16"/>
      <c r="AH508" s="140"/>
      <c r="AI508" s="126"/>
      <c r="AJ508" s="16"/>
      <c r="AK508" s="16"/>
      <c r="AL508" s="16"/>
      <c r="AM508" s="140"/>
      <c r="AN508" s="141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40"/>
      <c r="BG508" s="126"/>
      <c r="BH508" s="16"/>
      <c r="BI508" s="16"/>
      <c r="BJ508" s="16"/>
      <c r="BK508" s="16"/>
      <c r="BL508" s="16"/>
      <c r="BM508" s="16"/>
      <c r="BN508" s="16"/>
      <c r="BO508" s="16"/>
      <c r="BP508" s="140"/>
      <c r="BQ508" s="126"/>
      <c r="BR508" s="16"/>
      <c r="BS508" s="16"/>
      <c r="BT508" s="16"/>
      <c r="BU508" s="16"/>
      <c r="BV508" s="16"/>
      <c r="BW508" s="140"/>
      <c r="BX508" s="126"/>
      <c r="BY508" s="16"/>
      <c r="BZ508" s="140"/>
      <c r="CA508" s="126"/>
      <c r="CB508" s="16"/>
      <c r="CC508" s="140"/>
      <c r="CD508" s="126"/>
      <c r="CE508" s="16"/>
      <c r="CG508" s="12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</row>
    <row r="509" spans="1:147" s="107" customFormat="1" x14ac:dyDescent="0.2">
      <c r="A509" s="81"/>
      <c r="B509" s="16"/>
      <c r="C509" s="115"/>
      <c r="D509" s="116"/>
      <c r="E509" s="16"/>
      <c r="F509" s="16"/>
      <c r="G509" s="16"/>
      <c r="H509" s="16"/>
      <c r="J509" s="126"/>
      <c r="K509" s="126"/>
      <c r="L509" s="126"/>
      <c r="M509" s="126"/>
      <c r="N509" s="126"/>
      <c r="O509" s="126"/>
      <c r="P509" s="126"/>
      <c r="Q509" s="58"/>
      <c r="R509" s="139"/>
      <c r="S509" s="58"/>
      <c r="T509" s="16"/>
      <c r="U509" s="16"/>
      <c r="V509" s="16"/>
      <c r="W509" s="16"/>
      <c r="X509" s="16"/>
      <c r="Y509" s="16"/>
      <c r="Z509" s="16"/>
      <c r="AA509" s="140"/>
      <c r="AB509" s="126"/>
      <c r="AC509" s="16"/>
      <c r="AD509" s="16"/>
      <c r="AE509" s="16"/>
      <c r="AF509" s="16"/>
      <c r="AG509" s="16"/>
      <c r="AH509" s="140"/>
      <c r="AI509" s="126"/>
      <c r="AJ509" s="16"/>
      <c r="AK509" s="16"/>
      <c r="AL509" s="16"/>
      <c r="AM509" s="140"/>
      <c r="AN509" s="141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40"/>
      <c r="BG509" s="126"/>
      <c r="BH509" s="16"/>
      <c r="BI509" s="16"/>
      <c r="BJ509" s="16"/>
      <c r="BK509" s="16"/>
      <c r="BL509" s="16"/>
      <c r="BM509" s="16"/>
      <c r="BN509" s="16"/>
      <c r="BO509" s="16"/>
      <c r="BP509" s="140"/>
      <c r="BQ509" s="126"/>
      <c r="BR509" s="16"/>
      <c r="BS509" s="16"/>
      <c r="BT509" s="16"/>
      <c r="BU509" s="16"/>
      <c r="BV509" s="16"/>
      <c r="BW509" s="140"/>
      <c r="BX509" s="126"/>
      <c r="BY509" s="16"/>
      <c r="BZ509" s="140"/>
      <c r="CA509" s="126"/>
      <c r="CB509" s="16"/>
      <c r="CC509" s="140"/>
      <c r="CD509" s="126"/>
      <c r="CE509" s="16"/>
      <c r="CG509" s="12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</row>
    <row r="510" spans="1:147" s="107" customFormat="1" x14ac:dyDescent="0.2">
      <c r="A510" s="81"/>
      <c r="B510" s="16"/>
      <c r="C510" s="115"/>
      <c r="D510" s="116"/>
      <c r="E510" s="16"/>
      <c r="F510" s="16"/>
      <c r="G510" s="16"/>
      <c r="H510" s="16"/>
      <c r="J510" s="126"/>
      <c r="K510" s="126"/>
      <c r="L510" s="126"/>
      <c r="M510" s="126"/>
      <c r="N510" s="126"/>
      <c r="O510" s="126"/>
      <c r="P510" s="126"/>
      <c r="Q510" s="58"/>
      <c r="R510" s="139"/>
      <c r="S510" s="58"/>
      <c r="T510" s="16"/>
      <c r="U510" s="16"/>
      <c r="V510" s="16"/>
      <c r="W510" s="16"/>
      <c r="X510" s="16"/>
      <c r="Y510" s="16"/>
      <c r="Z510" s="16"/>
      <c r="AA510" s="140"/>
      <c r="AB510" s="126"/>
      <c r="AC510" s="16"/>
      <c r="AD510" s="16"/>
      <c r="AE510" s="16"/>
      <c r="AF510" s="16"/>
      <c r="AG510" s="16"/>
      <c r="AH510" s="140"/>
      <c r="AI510" s="126"/>
      <c r="AJ510" s="16"/>
      <c r="AK510" s="16"/>
      <c r="AL510" s="16"/>
      <c r="AM510" s="140"/>
      <c r="AN510" s="141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40"/>
      <c r="BG510" s="126"/>
      <c r="BH510" s="16"/>
      <c r="BI510" s="16"/>
      <c r="BJ510" s="16"/>
      <c r="BK510" s="16"/>
      <c r="BL510" s="16"/>
      <c r="BM510" s="16"/>
      <c r="BN510" s="16"/>
      <c r="BO510" s="16"/>
      <c r="BP510" s="140"/>
      <c r="BQ510" s="126"/>
      <c r="BR510" s="16"/>
      <c r="BS510" s="16"/>
      <c r="BT510" s="16"/>
      <c r="BU510" s="16"/>
      <c r="BV510" s="16"/>
      <c r="BW510" s="140"/>
      <c r="BX510" s="126"/>
      <c r="BY510" s="16"/>
      <c r="BZ510" s="140"/>
      <c r="CA510" s="126"/>
      <c r="CB510" s="16"/>
      <c r="CC510" s="140"/>
      <c r="CD510" s="126"/>
      <c r="CE510" s="16"/>
      <c r="CG510" s="12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</row>
    <row r="511" spans="1:147" s="107" customFormat="1" x14ac:dyDescent="0.2">
      <c r="A511" s="138"/>
      <c r="B511" s="16"/>
      <c r="C511" s="115"/>
      <c r="D511" s="116"/>
      <c r="E511" s="16"/>
      <c r="F511" s="16"/>
      <c r="G511" s="16"/>
      <c r="H511" s="16"/>
      <c r="J511" s="126"/>
      <c r="K511" s="126"/>
      <c r="L511" s="126"/>
      <c r="M511" s="126"/>
      <c r="N511" s="126"/>
      <c r="O511" s="126"/>
      <c r="P511" s="126"/>
      <c r="Q511" s="58"/>
      <c r="R511" s="139"/>
      <c r="S511" s="58"/>
      <c r="T511" s="16"/>
      <c r="U511" s="16"/>
      <c r="V511" s="16"/>
      <c r="W511" s="16"/>
      <c r="X511" s="16"/>
      <c r="Y511" s="16"/>
      <c r="Z511" s="16"/>
      <c r="AA511" s="140"/>
      <c r="AB511" s="126"/>
      <c r="AC511" s="16"/>
      <c r="AD511" s="16"/>
      <c r="AE511" s="16"/>
      <c r="AF511" s="16"/>
      <c r="AG511" s="16"/>
      <c r="AH511" s="140"/>
      <c r="AI511" s="126"/>
      <c r="AJ511" s="16"/>
      <c r="AK511" s="16"/>
      <c r="AL511" s="16"/>
      <c r="AM511" s="140"/>
      <c r="AN511" s="141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40"/>
      <c r="BG511" s="126"/>
      <c r="BH511" s="16"/>
      <c r="BI511" s="16"/>
      <c r="BJ511" s="16"/>
      <c r="BK511" s="16"/>
      <c r="BL511" s="16"/>
      <c r="BM511" s="16"/>
      <c r="BN511" s="16"/>
      <c r="BO511" s="16"/>
      <c r="BP511" s="140"/>
      <c r="BQ511" s="126"/>
      <c r="BR511" s="16"/>
      <c r="BS511" s="16"/>
      <c r="BT511" s="16"/>
      <c r="BU511" s="16"/>
      <c r="BV511" s="16"/>
      <c r="BW511" s="140"/>
      <c r="BX511" s="126"/>
      <c r="BY511" s="16"/>
      <c r="BZ511" s="140"/>
      <c r="CA511" s="126"/>
      <c r="CB511" s="16"/>
      <c r="CC511" s="140"/>
      <c r="CD511" s="126"/>
      <c r="CE511" s="16"/>
      <c r="CG511" s="12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</row>
    <row r="512" spans="1:147" s="107" customFormat="1" x14ac:dyDescent="0.2">
      <c r="A512" s="81"/>
      <c r="B512" s="16"/>
      <c r="C512" s="115"/>
      <c r="D512" s="116"/>
      <c r="E512" s="16"/>
      <c r="F512" s="16"/>
      <c r="G512" s="16"/>
      <c r="H512" s="16"/>
      <c r="J512" s="126"/>
      <c r="K512" s="126"/>
      <c r="L512" s="126"/>
      <c r="M512" s="126"/>
      <c r="N512" s="126"/>
      <c r="O512" s="126"/>
      <c r="P512" s="126"/>
      <c r="Q512" s="58"/>
      <c r="R512" s="139"/>
      <c r="S512" s="58"/>
      <c r="T512" s="16"/>
      <c r="U512" s="16"/>
      <c r="V512" s="16"/>
      <c r="W512" s="16"/>
      <c r="X512" s="16"/>
      <c r="Y512" s="16"/>
      <c r="Z512" s="16"/>
      <c r="AA512" s="140"/>
      <c r="AB512" s="126"/>
      <c r="AC512" s="16"/>
      <c r="AD512" s="16"/>
      <c r="AE512" s="16"/>
      <c r="AF512" s="16"/>
      <c r="AG512" s="16"/>
      <c r="AH512" s="140"/>
      <c r="AI512" s="126"/>
      <c r="AJ512" s="16"/>
      <c r="AK512" s="16"/>
      <c r="AL512" s="16"/>
      <c r="AM512" s="140"/>
      <c r="AN512" s="141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40"/>
      <c r="BG512" s="126"/>
      <c r="BH512" s="16"/>
      <c r="BI512" s="16"/>
      <c r="BJ512" s="16"/>
      <c r="BK512" s="16"/>
      <c r="BL512" s="16"/>
      <c r="BM512" s="16"/>
      <c r="BN512" s="16"/>
      <c r="BO512" s="16"/>
      <c r="BP512" s="140"/>
      <c r="BQ512" s="126"/>
      <c r="BR512" s="16"/>
      <c r="BS512" s="16"/>
      <c r="BT512" s="16"/>
      <c r="BU512" s="16"/>
      <c r="BV512" s="16"/>
      <c r="BW512" s="140"/>
      <c r="BX512" s="126"/>
      <c r="BY512" s="16"/>
      <c r="BZ512" s="140"/>
      <c r="CA512" s="126"/>
      <c r="CB512" s="16"/>
      <c r="CC512" s="140"/>
      <c r="CD512" s="126"/>
      <c r="CE512" s="16"/>
      <c r="CG512" s="12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</row>
    <row r="513" spans="1:147" s="107" customFormat="1" x14ac:dyDescent="0.2">
      <c r="A513" s="81"/>
      <c r="B513" s="16"/>
      <c r="C513" s="115"/>
      <c r="D513" s="116"/>
      <c r="E513" s="16"/>
      <c r="F513" s="16"/>
      <c r="G513" s="16"/>
      <c r="H513" s="16"/>
      <c r="J513" s="126"/>
      <c r="K513" s="126"/>
      <c r="L513" s="126"/>
      <c r="M513" s="126"/>
      <c r="N513" s="126"/>
      <c r="O513" s="126"/>
      <c r="P513" s="126"/>
      <c r="Q513" s="58"/>
      <c r="R513" s="139"/>
      <c r="S513" s="58"/>
      <c r="T513" s="16"/>
      <c r="U513" s="16"/>
      <c r="V513" s="16"/>
      <c r="W513" s="16"/>
      <c r="X513" s="16"/>
      <c r="Y513" s="16"/>
      <c r="Z513" s="16"/>
      <c r="AA513" s="140"/>
      <c r="AB513" s="126"/>
      <c r="AC513" s="16"/>
      <c r="AD513" s="16"/>
      <c r="AE513" s="16"/>
      <c r="AF513" s="16"/>
      <c r="AG513" s="16"/>
      <c r="AH513" s="140"/>
      <c r="AI513" s="126"/>
      <c r="AJ513" s="16"/>
      <c r="AK513" s="16"/>
      <c r="AL513" s="16"/>
      <c r="AM513" s="140"/>
      <c r="AN513" s="141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40"/>
      <c r="BG513" s="126"/>
      <c r="BH513" s="16"/>
      <c r="BI513" s="16"/>
      <c r="BJ513" s="16"/>
      <c r="BK513" s="16"/>
      <c r="BL513" s="16"/>
      <c r="BM513" s="16"/>
      <c r="BN513" s="16"/>
      <c r="BO513" s="16"/>
      <c r="BP513" s="140"/>
      <c r="BQ513" s="126"/>
      <c r="BR513" s="16"/>
      <c r="BS513" s="16"/>
      <c r="BT513" s="16"/>
      <c r="BU513" s="16"/>
      <c r="BV513" s="16"/>
      <c r="BW513" s="140"/>
      <c r="BX513" s="126"/>
      <c r="BY513" s="16"/>
      <c r="BZ513" s="140"/>
      <c r="CA513" s="126"/>
      <c r="CB513" s="16"/>
      <c r="CC513" s="140"/>
      <c r="CD513" s="126"/>
      <c r="CE513" s="16"/>
      <c r="CG513" s="12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</row>
    <row r="514" spans="1:147" s="107" customFormat="1" x14ac:dyDescent="0.2">
      <c r="A514" s="81"/>
      <c r="B514" s="16"/>
      <c r="C514" s="115"/>
      <c r="D514" s="116"/>
      <c r="E514" s="16"/>
      <c r="F514" s="16"/>
      <c r="G514" s="16"/>
      <c r="H514" s="16"/>
      <c r="J514" s="126"/>
      <c r="K514" s="126"/>
      <c r="L514" s="126"/>
      <c r="M514" s="126"/>
      <c r="N514" s="126"/>
      <c r="O514" s="126"/>
      <c r="P514" s="126"/>
      <c r="Q514" s="58"/>
      <c r="R514" s="139"/>
      <c r="S514" s="58"/>
      <c r="T514" s="16"/>
      <c r="U514" s="16"/>
      <c r="V514" s="16"/>
      <c r="W514" s="16"/>
      <c r="X514" s="16"/>
      <c r="Y514" s="16"/>
      <c r="Z514" s="16"/>
      <c r="AA514" s="140"/>
      <c r="AB514" s="126"/>
      <c r="AC514" s="16"/>
      <c r="AD514" s="16"/>
      <c r="AE514" s="16"/>
      <c r="AF514" s="16"/>
      <c r="AG514" s="16"/>
      <c r="AH514" s="140"/>
      <c r="AI514" s="126"/>
      <c r="AJ514" s="16"/>
      <c r="AK514" s="16"/>
      <c r="AL514" s="16"/>
      <c r="AM514" s="140"/>
      <c r="AN514" s="141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40"/>
      <c r="BG514" s="126"/>
      <c r="BH514" s="16"/>
      <c r="BI514" s="16"/>
      <c r="BJ514" s="16"/>
      <c r="BK514" s="16"/>
      <c r="BL514" s="16"/>
      <c r="BM514" s="16"/>
      <c r="BN514" s="16"/>
      <c r="BO514" s="16"/>
      <c r="BP514" s="140"/>
      <c r="BQ514" s="126"/>
      <c r="BR514" s="16"/>
      <c r="BS514" s="16"/>
      <c r="BT514" s="16"/>
      <c r="BU514" s="16"/>
      <c r="BV514" s="16"/>
      <c r="BW514" s="140"/>
      <c r="BX514" s="126"/>
      <c r="BY514" s="16"/>
      <c r="BZ514" s="140"/>
      <c r="CA514" s="126"/>
      <c r="CB514" s="16"/>
      <c r="CC514" s="140"/>
      <c r="CD514" s="126"/>
      <c r="CE514" s="16"/>
      <c r="CG514" s="12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</row>
    <row r="515" spans="1:147" s="107" customFormat="1" x14ac:dyDescent="0.2">
      <c r="A515" s="81"/>
      <c r="B515" s="16"/>
      <c r="C515" s="115"/>
      <c r="D515" s="116"/>
      <c r="E515" s="16"/>
      <c r="F515" s="16"/>
      <c r="G515" s="16"/>
      <c r="H515" s="16"/>
      <c r="J515" s="126"/>
      <c r="K515" s="126"/>
      <c r="L515" s="126"/>
      <c r="M515" s="126"/>
      <c r="N515" s="126"/>
      <c r="O515" s="126"/>
      <c r="P515" s="126"/>
      <c r="Q515" s="58"/>
      <c r="R515" s="139"/>
      <c r="S515" s="58"/>
      <c r="T515" s="16"/>
      <c r="U515" s="16"/>
      <c r="V515" s="16"/>
      <c r="W515" s="16"/>
      <c r="X515" s="16"/>
      <c r="Y515" s="16"/>
      <c r="Z515" s="16"/>
      <c r="AA515" s="140"/>
      <c r="AB515" s="126"/>
      <c r="AC515" s="16"/>
      <c r="AD515" s="16"/>
      <c r="AE515" s="16"/>
      <c r="AF515" s="16"/>
      <c r="AG515" s="16"/>
      <c r="AH515" s="140"/>
      <c r="AI515" s="126"/>
      <c r="AJ515" s="16"/>
      <c r="AK515" s="16"/>
      <c r="AL515" s="16"/>
      <c r="AM515" s="140"/>
      <c r="AN515" s="141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40"/>
      <c r="BG515" s="126"/>
      <c r="BH515" s="16"/>
      <c r="BI515" s="16"/>
      <c r="BJ515" s="16"/>
      <c r="BK515" s="16"/>
      <c r="BL515" s="16"/>
      <c r="BM515" s="16"/>
      <c r="BN515" s="16"/>
      <c r="BO515" s="16"/>
      <c r="BP515" s="140"/>
      <c r="BQ515" s="126"/>
      <c r="BR515" s="16"/>
      <c r="BS515" s="16"/>
      <c r="BT515" s="16"/>
      <c r="BU515" s="16"/>
      <c r="BV515" s="16"/>
      <c r="BW515" s="140"/>
      <c r="BX515" s="126"/>
      <c r="BY515" s="16"/>
      <c r="BZ515" s="140"/>
      <c r="CA515" s="126"/>
      <c r="CB515" s="16"/>
      <c r="CC515" s="140"/>
      <c r="CD515" s="126"/>
      <c r="CE515" s="16"/>
      <c r="CG515" s="12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</row>
    <row r="516" spans="1:147" s="107" customFormat="1" x14ac:dyDescent="0.2">
      <c r="A516" s="81"/>
      <c r="B516" s="16"/>
      <c r="C516" s="115"/>
      <c r="D516" s="116"/>
      <c r="E516" s="16"/>
      <c r="F516" s="16"/>
      <c r="G516" s="16"/>
      <c r="H516" s="16"/>
      <c r="J516" s="126"/>
      <c r="K516" s="126"/>
      <c r="L516" s="126"/>
      <c r="M516" s="126"/>
      <c r="N516" s="126"/>
      <c r="O516" s="126"/>
      <c r="P516" s="126"/>
      <c r="Q516" s="58"/>
      <c r="R516" s="139"/>
      <c r="S516" s="58"/>
      <c r="T516" s="16"/>
      <c r="U516" s="16"/>
      <c r="V516" s="16"/>
      <c r="W516" s="16"/>
      <c r="X516" s="16"/>
      <c r="Y516" s="16"/>
      <c r="Z516" s="16"/>
      <c r="AA516" s="140"/>
      <c r="AB516" s="126"/>
      <c r="AC516" s="16"/>
      <c r="AD516" s="16"/>
      <c r="AE516" s="16"/>
      <c r="AF516" s="16"/>
      <c r="AG516" s="16"/>
      <c r="AH516" s="140"/>
      <c r="AI516" s="126"/>
      <c r="AJ516" s="16"/>
      <c r="AK516" s="16"/>
      <c r="AL516" s="16"/>
      <c r="AM516" s="140"/>
      <c r="AN516" s="141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40"/>
      <c r="BG516" s="126"/>
      <c r="BH516" s="16"/>
      <c r="BI516" s="16"/>
      <c r="BJ516" s="16"/>
      <c r="BK516" s="16"/>
      <c r="BL516" s="16"/>
      <c r="BM516" s="16"/>
      <c r="BN516" s="16"/>
      <c r="BO516" s="16"/>
      <c r="BP516" s="140"/>
      <c r="BQ516" s="126"/>
      <c r="BR516" s="16"/>
      <c r="BS516" s="16"/>
      <c r="BT516" s="16"/>
      <c r="BU516" s="16"/>
      <c r="BV516" s="16"/>
      <c r="BW516" s="140"/>
      <c r="BX516" s="126"/>
      <c r="BY516" s="16"/>
      <c r="BZ516" s="140"/>
      <c r="CA516" s="126"/>
      <c r="CB516" s="16"/>
      <c r="CC516" s="140"/>
      <c r="CD516" s="126"/>
      <c r="CE516" s="16"/>
      <c r="CG516" s="12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</row>
    <row r="517" spans="1:147" s="107" customFormat="1" x14ac:dyDescent="0.2">
      <c r="A517" s="81"/>
      <c r="B517" s="16"/>
      <c r="C517" s="115"/>
      <c r="D517" s="116"/>
      <c r="E517" s="16"/>
      <c r="F517" s="16"/>
      <c r="G517" s="16"/>
      <c r="H517" s="16"/>
      <c r="J517" s="126"/>
      <c r="K517" s="126"/>
      <c r="L517" s="126"/>
      <c r="M517" s="126"/>
      <c r="N517" s="126"/>
      <c r="O517" s="126"/>
      <c r="P517" s="126"/>
      <c r="Q517" s="58"/>
      <c r="R517" s="139"/>
      <c r="S517" s="58"/>
      <c r="T517" s="16"/>
      <c r="U517" s="16"/>
      <c r="V517" s="16"/>
      <c r="W517" s="16"/>
      <c r="X517" s="16"/>
      <c r="Y517" s="16"/>
      <c r="Z517" s="16"/>
      <c r="AA517" s="140"/>
      <c r="AB517" s="126"/>
      <c r="AC517" s="16"/>
      <c r="AD517" s="16"/>
      <c r="AE517" s="16"/>
      <c r="AF517" s="16"/>
      <c r="AG517" s="16"/>
      <c r="AH517" s="140"/>
      <c r="AI517" s="126"/>
      <c r="AJ517" s="16"/>
      <c r="AK517" s="16"/>
      <c r="AL517" s="16"/>
      <c r="AM517" s="140"/>
      <c r="AN517" s="141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40"/>
      <c r="BG517" s="126"/>
      <c r="BH517" s="16"/>
      <c r="BI517" s="16"/>
      <c r="BJ517" s="16"/>
      <c r="BK517" s="16"/>
      <c r="BL517" s="16"/>
      <c r="BM517" s="16"/>
      <c r="BN517" s="16"/>
      <c r="BO517" s="16"/>
      <c r="BP517" s="140"/>
      <c r="BQ517" s="126"/>
      <c r="BR517" s="16"/>
      <c r="BS517" s="16"/>
      <c r="BT517" s="16"/>
      <c r="BU517" s="16"/>
      <c r="BV517" s="16"/>
      <c r="BW517" s="140"/>
      <c r="BX517" s="126"/>
      <c r="BY517" s="16"/>
      <c r="BZ517" s="140"/>
      <c r="CA517" s="126"/>
      <c r="CB517" s="16"/>
      <c r="CC517" s="140"/>
      <c r="CD517" s="126"/>
      <c r="CE517" s="16"/>
      <c r="CG517" s="12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</row>
    <row r="518" spans="1:147" s="107" customFormat="1" x14ac:dyDescent="0.2">
      <c r="A518" s="81"/>
      <c r="B518" s="16"/>
      <c r="C518" s="115"/>
      <c r="D518" s="116"/>
      <c r="E518" s="16"/>
      <c r="F518" s="16"/>
      <c r="G518" s="16"/>
      <c r="H518" s="16"/>
      <c r="J518" s="126"/>
      <c r="K518" s="126"/>
      <c r="L518" s="126"/>
      <c r="M518" s="126"/>
      <c r="N518" s="126"/>
      <c r="O518" s="126"/>
      <c r="P518" s="126"/>
      <c r="Q518" s="58"/>
      <c r="R518" s="139"/>
      <c r="S518" s="58"/>
      <c r="T518" s="16"/>
      <c r="U518" s="16"/>
      <c r="V518" s="16"/>
      <c r="W518" s="16"/>
      <c r="X518" s="16"/>
      <c r="Y518" s="16"/>
      <c r="Z518" s="16"/>
      <c r="AA518" s="140"/>
      <c r="AB518" s="126"/>
      <c r="AC518" s="16"/>
      <c r="AD518" s="16"/>
      <c r="AE518" s="16"/>
      <c r="AF518" s="16"/>
      <c r="AG518" s="16"/>
      <c r="AH518" s="140"/>
      <c r="AI518" s="126"/>
      <c r="AJ518" s="16"/>
      <c r="AK518" s="16"/>
      <c r="AL518" s="16"/>
      <c r="AM518" s="140"/>
      <c r="AN518" s="141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40"/>
      <c r="BG518" s="126"/>
      <c r="BH518" s="16"/>
      <c r="BI518" s="16"/>
      <c r="BJ518" s="16"/>
      <c r="BK518" s="16"/>
      <c r="BL518" s="16"/>
      <c r="BM518" s="16"/>
      <c r="BN518" s="16"/>
      <c r="BO518" s="16"/>
      <c r="BP518" s="140"/>
      <c r="BQ518" s="126"/>
      <c r="BR518" s="16"/>
      <c r="BS518" s="16"/>
      <c r="BT518" s="16"/>
      <c r="BU518" s="16"/>
      <c r="BV518" s="16"/>
      <c r="BW518" s="140"/>
      <c r="BX518" s="126"/>
      <c r="BY518" s="16"/>
      <c r="BZ518" s="140"/>
      <c r="CA518" s="126"/>
      <c r="CB518" s="16"/>
      <c r="CC518" s="140"/>
      <c r="CD518" s="126"/>
      <c r="CE518" s="16"/>
      <c r="CG518" s="12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</row>
    <row r="519" spans="1:147" s="107" customFormat="1" x14ac:dyDescent="0.2">
      <c r="A519" s="81"/>
      <c r="B519" s="16"/>
      <c r="C519" s="115"/>
      <c r="D519" s="116"/>
      <c r="E519" s="16"/>
      <c r="F519" s="16"/>
      <c r="G519" s="16"/>
      <c r="H519" s="16"/>
      <c r="J519" s="126"/>
      <c r="K519" s="126"/>
      <c r="L519" s="126"/>
      <c r="M519" s="126"/>
      <c r="N519" s="126"/>
      <c r="O519" s="126"/>
      <c r="P519" s="126"/>
      <c r="Q519" s="58"/>
      <c r="R519" s="139"/>
      <c r="S519" s="58"/>
      <c r="T519" s="16"/>
      <c r="U519" s="16"/>
      <c r="V519" s="16"/>
      <c r="W519" s="16"/>
      <c r="X519" s="16"/>
      <c r="Y519" s="16"/>
      <c r="Z519" s="16"/>
      <c r="AA519" s="140"/>
      <c r="AB519" s="126"/>
      <c r="AC519" s="16"/>
      <c r="AD519" s="16"/>
      <c r="AE519" s="16"/>
      <c r="AF519" s="16"/>
      <c r="AG519" s="16"/>
      <c r="AH519" s="140"/>
      <c r="AI519" s="126"/>
      <c r="AJ519" s="16"/>
      <c r="AK519" s="16"/>
      <c r="AL519" s="16"/>
      <c r="AM519" s="140"/>
      <c r="AN519" s="141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40"/>
      <c r="BG519" s="126"/>
      <c r="BH519" s="16"/>
      <c r="BI519" s="16"/>
      <c r="BJ519" s="16"/>
      <c r="BK519" s="16"/>
      <c r="BL519" s="16"/>
      <c r="BM519" s="16"/>
      <c r="BN519" s="16"/>
      <c r="BO519" s="16"/>
      <c r="BP519" s="140"/>
      <c r="BQ519" s="126"/>
      <c r="BR519" s="16"/>
      <c r="BS519" s="16"/>
      <c r="BT519" s="16"/>
      <c r="BU519" s="16"/>
      <c r="BV519" s="16"/>
      <c r="BW519" s="140"/>
      <c r="BX519" s="126"/>
      <c r="BY519" s="16"/>
      <c r="BZ519" s="140"/>
      <c r="CA519" s="126"/>
      <c r="CB519" s="16"/>
      <c r="CC519" s="140"/>
      <c r="CD519" s="126"/>
      <c r="CE519" s="16"/>
      <c r="CG519" s="12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</row>
    <row r="520" spans="1:147" s="107" customFormat="1" x14ac:dyDescent="0.2">
      <c r="A520" s="81"/>
      <c r="B520" s="16"/>
      <c r="C520" s="115"/>
      <c r="D520" s="116"/>
      <c r="E520" s="16"/>
      <c r="F520" s="16"/>
      <c r="G520" s="16"/>
      <c r="H520" s="16"/>
      <c r="J520" s="126"/>
      <c r="K520" s="126"/>
      <c r="L520" s="126"/>
      <c r="M520" s="126"/>
      <c r="N520" s="126"/>
      <c r="O520" s="126"/>
      <c r="P520" s="126"/>
      <c r="Q520" s="58"/>
      <c r="R520" s="139"/>
      <c r="S520" s="58"/>
      <c r="T520" s="16"/>
      <c r="U520" s="16"/>
      <c r="V520" s="16"/>
      <c r="W520" s="16"/>
      <c r="X520" s="16"/>
      <c r="Y520" s="16"/>
      <c r="Z520" s="16"/>
      <c r="AA520" s="140"/>
      <c r="AB520" s="126"/>
      <c r="AC520" s="16"/>
      <c r="AD520" s="16"/>
      <c r="AE520" s="16"/>
      <c r="AF520" s="16"/>
      <c r="AG520" s="16"/>
      <c r="AH520" s="140"/>
      <c r="AI520" s="126"/>
      <c r="AJ520" s="16"/>
      <c r="AK520" s="16"/>
      <c r="AL520" s="16"/>
      <c r="AM520" s="140"/>
      <c r="AN520" s="141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40"/>
      <c r="BG520" s="126"/>
      <c r="BH520" s="16"/>
      <c r="BI520" s="16"/>
      <c r="BJ520" s="16"/>
      <c r="BK520" s="16"/>
      <c r="BL520" s="16"/>
      <c r="BM520" s="16"/>
      <c r="BN520" s="16"/>
      <c r="BO520" s="16"/>
      <c r="BP520" s="140"/>
      <c r="BQ520" s="126"/>
      <c r="BR520" s="16"/>
      <c r="BS520" s="16"/>
      <c r="BT520" s="16"/>
      <c r="BU520" s="16"/>
      <c r="BV520" s="16"/>
      <c r="BW520" s="140"/>
      <c r="BX520" s="126"/>
      <c r="BY520" s="16"/>
      <c r="BZ520" s="140"/>
      <c r="CA520" s="126"/>
      <c r="CB520" s="16"/>
      <c r="CC520" s="140"/>
      <c r="CD520" s="126"/>
      <c r="CE520" s="16"/>
      <c r="CG520" s="12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</row>
    <row r="521" spans="1:147" s="107" customFormat="1" x14ac:dyDescent="0.2">
      <c r="A521" s="81"/>
      <c r="B521" s="16"/>
      <c r="C521" s="115"/>
      <c r="D521" s="116"/>
      <c r="E521" s="16"/>
      <c r="F521" s="16"/>
      <c r="G521" s="16"/>
      <c r="H521" s="16"/>
      <c r="J521" s="126"/>
      <c r="K521" s="126"/>
      <c r="L521" s="126"/>
      <c r="M521" s="126"/>
      <c r="N521" s="126"/>
      <c r="O521" s="126"/>
      <c r="P521" s="126"/>
      <c r="Q521" s="58"/>
      <c r="R521" s="139"/>
      <c r="S521" s="58"/>
      <c r="T521" s="16"/>
      <c r="U521" s="16"/>
      <c r="V521" s="16"/>
      <c r="W521" s="16"/>
      <c r="X521" s="16"/>
      <c r="Y521" s="16"/>
      <c r="Z521" s="16"/>
      <c r="AA521" s="140"/>
      <c r="AB521" s="126"/>
      <c r="AC521" s="16"/>
      <c r="AD521" s="16"/>
      <c r="AE521" s="16"/>
      <c r="AF521" s="16"/>
      <c r="AG521" s="16"/>
      <c r="AH521" s="140"/>
      <c r="AI521" s="126"/>
      <c r="AJ521" s="16"/>
      <c r="AK521" s="16"/>
      <c r="AL521" s="16"/>
      <c r="AM521" s="140"/>
      <c r="AN521" s="141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40"/>
      <c r="BG521" s="126"/>
      <c r="BH521" s="16"/>
      <c r="BI521" s="16"/>
      <c r="BJ521" s="16"/>
      <c r="BK521" s="16"/>
      <c r="BL521" s="16"/>
      <c r="BM521" s="16"/>
      <c r="BN521" s="16"/>
      <c r="BO521" s="16"/>
      <c r="BP521" s="140"/>
      <c r="BQ521" s="126"/>
      <c r="BR521" s="16"/>
      <c r="BS521" s="16"/>
      <c r="BT521" s="16"/>
      <c r="BU521" s="16"/>
      <c r="BV521" s="16"/>
      <c r="BW521" s="140"/>
      <c r="BX521" s="126"/>
      <c r="BY521" s="16"/>
      <c r="BZ521" s="140"/>
      <c r="CA521" s="126"/>
      <c r="CB521" s="16"/>
      <c r="CC521" s="140"/>
      <c r="CD521" s="126"/>
      <c r="CE521" s="16"/>
      <c r="CG521" s="12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</row>
    <row r="522" spans="1:147" s="107" customFormat="1" x14ac:dyDescent="0.2">
      <c r="A522" s="81"/>
      <c r="B522" s="16"/>
      <c r="C522" s="115"/>
      <c r="D522" s="116"/>
      <c r="E522" s="16"/>
      <c r="F522" s="16"/>
      <c r="G522" s="16"/>
      <c r="H522" s="16"/>
      <c r="J522" s="126"/>
      <c r="K522" s="126"/>
      <c r="L522" s="126"/>
      <c r="M522" s="126"/>
      <c r="N522" s="126"/>
      <c r="O522" s="126"/>
      <c r="P522" s="126"/>
      <c r="Q522" s="58"/>
      <c r="R522" s="139"/>
      <c r="S522" s="58"/>
      <c r="T522" s="16"/>
      <c r="U522" s="16"/>
      <c r="V522" s="16"/>
      <c r="W522" s="16"/>
      <c r="X522" s="16"/>
      <c r="Y522" s="16"/>
      <c r="Z522" s="16"/>
      <c r="AA522" s="140"/>
      <c r="AB522" s="126"/>
      <c r="AC522" s="16"/>
      <c r="AD522" s="16"/>
      <c r="AE522" s="16"/>
      <c r="AF522" s="16"/>
      <c r="AG522" s="16"/>
      <c r="AH522" s="140"/>
      <c r="AI522" s="126"/>
      <c r="AJ522" s="16"/>
      <c r="AK522" s="16"/>
      <c r="AL522" s="16"/>
      <c r="AM522" s="140"/>
      <c r="AN522" s="141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40"/>
      <c r="BG522" s="126"/>
      <c r="BH522" s="16"/>
      <c r="BI522" s="16"/>
      <c r="BJ522" s="16"/>
      <c r="BK522" s="16"/>
      <c r="BL522" s="16"/>
      <c r="BM522" s="16"/>
      <c r="BN522" s="16"/>
      <c r="BO522" s="16"/>
      <c r="BP522" s="140"/>
      <c r="BQ522" s="126"/>
      <c r="BR522" s="16"/>
      <c r="BS522" s="16"/>
      <c r="BT522" s="16"/>
      <c r="BU522" s="16"/>
      <c r="BV522" s="16"/>
      <c r="BW522" s="140"/>
      <c r="BX522" s="126"/>
      <c r="BY522" s="16"/>
      <c r="BZ522" s="140"/>
      <c r="CA522" s="126"/>
      <c r="CB522" s="16"/>
      <c r="CC522" s="140"/>
      <c r="CD522" s="126"/>
      <c r="CE522" s="16"/>
      <c r="CG522" s="12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</row>
    <row r="523" spans="1:147" s="107" customFormat="1" x14ac:dyDescent="0.2">
      <c r="A523" s="81"/>
      <c r="B523" s="16"/>
      <c r="C523" s="115"/>
      <c r="D523" s="116"/>
      <c r="E523" s="16"/>
      <c r="F523" s="16"/>
      <c r="G523" s="16"/>
      <c r="H523" s="16"/>
      <c r="J523" s="126"/>
      <c r="K523" s="126"/>
      <c r="L523" s="126"/>
      <c r="M523" s="126"/>
      <c r="N523" s="126"/>
      <c r="O523" s="126"/>
      <c r="P523" s="126"/>
      <c r="Q523" s="58"/>
      <c r="R523" s="139"/>
      <c r="S523" s="58"/>
      <c r="T523" s="16"/>
      <c r="U523" s="16"/>
      <c r="V523" s="16"/>
      <c r="W523" s="16"/>
      <c r="X523" s="16"/>
      <c r="Y523" s="16"/>
      <c r="Z523" s="16"/>
      <c r="AA523" s="140"/>
      <c r="AB523" s="126"/>
      <c r="AC523" s="16"/>
      <c r="AD523" s="16"/>
      <c r="AE523" s="16"/>
      <c r="AF523" s="16"/>
      <c r="AG523" s="16"/>
      <c r="AH523" s="140"/>
      <c r="AI523" s="126"/>
      <c r="AJ523" s="16"/>
      <c r="AK523" s="16"/>
      <c r="AL523" s="16"/>
      <c r="AM523" s="140"/>
      <c r="AN523" s="141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40"/>
      <c r="BG523" s="126"/>
      <c r="BH523" s="16"/>
      <c r="BI523" s="16"/>
      <c r="BJ523" s="16"/>
      <c r="BK523" s="16"/>
      <c r="BL523" s="16"/>
      <c r="BM523" s="16"/>
      <c r="BN523" s="16"/>
      <c r="BO523" s="16"/>
      <c r="BP523" s="140"/>
      <c r="BQ523" s="126"/>
      <c r="BR523" s="16"/>
      <c r="BS523" s="16"/>
      <c r="BT523" s="16"/>
      <c r="BU523" s="16"/>
      <c r="BV523" s="16"/>
      <c r="BW523" s="140"/>
      <c r="BX523" s="126"/>
      <c r="BY523" s="16"/>
      <c r="BZ523" s="140"/>
      <c r="CA523" s="126"/>
      <c r="CB523" s="16"/>
      <c r="CC523" s="140"/>
      <c r="CD523" s="126"/>
      <c r="CE523" s="16"/>
      <c r="CG523" s="12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</row>
    <row r="524" spans="1:147" s="107" customFormat="1" x14ac:dyDescent="0.2">
      <c r="A524" s="81"/>
      <c r="B524" s="16"/>
      <c r="C524" s="115"/>
      <c r="D524" s="116"/>
      <c r="E524" s="16"/>
      <c r="F524" s="16"/>
      <c r="G524" s="16"/>
      <c r="H524" s="16"/>
      <c r="J524" s="126"/>
      <c r="K524" s="126"/>
      <c r="L524" s="126"/>
      <c r="M524" s="126"/>
      <c r="N524" s="126"/>
      <c r="O524" s="126"/>
      <c r="P524" s="126"/>
      <c r="Q524" s="58"/>
      <c r="R524" s="139"/>
      <c r="S524" s="58"/>
      <c r="T524" s="16"/>
      <c r="U524" s="16"/>
      <c r="V524" s="16"/>
      <c r="W524" s="16"/>
      <c r="X524" s="16"/>
      <c r="Y524" s="16"/>
      <c r="Z524" s="16"/>
      <c r="AA524" s="140"/>
      <c r="AB524" s="126"/>
      <c r="AC524" s="16"/>
      <c r="AD524" s="16"/>
      <c r="AE524" s="16"/>
      <c r="AF524" s="16"/>
      <c r="AG524" s="16"/>
      <c r="AH524" s="140"/>
      <c r="AI524" s="126"/>
      <c r="AJ524" s="16"/>
      <c r="AK524" s="16"/>
      <c r="AL524" s="16"/>
      <c r="AM524" s="140"/>
      <c r="AN524" s="141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40"/>
      <c r="BG524" s="126"/>
      <c r="BH524" s="16"/>
      <c r="BI524" s="16"/>
      <c r="BJ524" s="16"/>
      <c r="BK524" s="16"/>
      <c r="BL524" s="16"/>
      <c r="BM524" s="16"/>
      <c r="BN524" s="16"/>
      <c r="BO524" s="16"/>
      <c r="BP524" s="140"/>
      <c r="BQ524" s="126"/>
      <c r="BR524" s="16"/>
      <c r="BS524" s="16"/>
      <c r="BT524" s="16"/>
      <c r="BU524" s="16"/>
      <c r="BV524" s="16"/>
      <c r="BW524" s="140"/>
      <c r="BX524" s="126"/>
      <c r="BY524" s="16"/>
      <c r="BZ524" s="140"/>
      <c r="CA524" s="126"/>
      <c r="CB524" s="16"/>
      <c r="CC524" s="140"/>
      <c r="CD524" s="126"/>
      <c r="CE524" s="16"/>
      <c r="CG524" s="12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</row>
    <row r="525" spans="1:147" s="107" customFormat="1" x14ac:dyDescent="0.2">
      <c r="A525" s="138"/>
      <c r="B525" s="16"/>
      <c r="C525" s="115"/>
      <c r="D525" s="116"/>
      <c r="E525" s="16"/>
      <c r="F525" s="16"/>
      <c r="G525" s="16"/>
      <c r="H525" s="16"/>
      <c r="J525" s="126"/>
      <c r="K525" s="126"/>
      <c r="L525" s="126"/>
      <c r="M525" s="126"/>
      <c r="N525" s="126"/>
      <c r="O525" s="126"/>
      <c r="P525" s="126"/>
      <c r="Q525" s="58"/>
      <c r="R525" s="139"/>
      <c r="S525" s="58"/>
      <c r="T525" s="16"/>
      <c r="U525" s="16"/>
      <c r="V525" s="16"/>
      <c r="W525" s="16"/>
      <c r="X525" s="16"/>
      <c r="Y525" s="16"/>
      <c r="Z525" s="16"/>
      <c r="AA525" s="140"/>
      <c r="AB525" s="126"/>
      <c r="AC525" s="16"/>
      <c r="AD525" s="16"/>
      <c r="AE525" s="16"/>
      <c r="AF525" s="16"/>
      <c r="AG525" s="16"/>
      <c r="AH525" s="140"/>
      <c r="AI525" s="126"/>
      <c r="AJ525" s="16"/>
      <c r="AK525" s="16"/>
      <c r="AL525" s="16"/>
      <c r="AM525" s="140"/>
      <c r="AN525" s="141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40"/>
      <c r="BG525" s="126"/>
      <c r="BH525" s="16"/>
      <c r="BI525" s="16"/>
      <c r="BJ525" s="16"/>
      <c r="BK525" s="16"/>
      <c r="BL525" s="16"/>
      <c r="BM525" s="16"/>
      <c r="BN525" s="16"/>
      <c r="BO525" s="16"/>
      <c r="BP525" s="140"/>
      <c r="BQ525" s="126"/>
      <c r="BR525" s="16"/>
      <c r="BS525" s="16"/>
      <c r="BT525" s="16"/>
      <c r="BU525" s="16"/>
      <c r="BV525" s="16"/>
      <c r="BW525" s="140"/>
      <c r="BX525" s="126"/>
      <c r="BY525" s="16"/>
      <c r="BZ525" s="140"/>
      <c r="CA525" s="126"/>
      <c r="CB525" s="16"/>
      <c r="CC525" s="140"/>
      <c r="CD525" s="126"/>
      <c r="CE525" s="16"/>
      <c r="CG525" s="12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</row>
    <row r="526" spans="1:147" s="107" customFormat="1" x14ac:dyDescent="0.2">
      <c r="A526" s="81"/>
      <c r="B526" s="16"/>
      <c r="C526" s="115"/>
      <c r="D526" s="116"/>
      <c r="E526" s="16"/>
      <c r="F526" s="16"/>
      <c r="G526" s="16"/>
      <c r="H526" s="16"/>
      <c r="J526" s="126"/>
      <c r="K526" s="126"/>
      <c r="L526" s="126"/>
      <c r="M526" s="126"/>
      <c r="N526" s="126"/>
      <c r="O526" s="126"/>
      <c r="P526" s="126"/>
      <c r="Q526" s="58"/>
      <c r="R526" s="139"/>
      <c r="S526" s="58"/>
      <c r="T526" s="16"/>
      <c r="U526" s="16"/>
      <c r="V526" s="16"/>
      <c r="W526" s="16"/>
      <c r="X526" s="16"/>
      <c r="Y526" s="16"/>
      <c r="Z526" s="16"/>
      <c r="AA526" s="140"/>
      <c r="AB526" s="126"/>
      <c r="AC526" s="16"/>
      <c r="AD526" s="16"/>
      <c r="AE526" s="16"/>
      <c r="AF526" s="16"/>
      <c r="AG526" s="16"/>
      <c r="AH526" s="140"/>
      <c r="AI526" s="126"/>
      <c r="AJ526" s="16"/>
      <c r="AK526" s="16"/>
      <c r="AL526" s="16"/>
      <c r="AM526" s="140"/>
      <c r="AN526" s="141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40"/>
      <c r="BG526" s="126"/>
      <c r="BH526" s="16"/>
      <c r="BI526" s="16"/>
      <c r="BJ526" s="16"/>
      <c r="BK526" s="16"/>
      <c r="BL526" s="16"/>
      <c r="BM526" s="16"/>
      <c r="BN526" s="16"/>
      <c r="BO526" s="16"/>
      <c r="BP526" s="140"/>
      <c r="BQ526" s="126"/>
      <c r="BR526" s="16"/>
      <c r="BS526" s="16"/>
      <c r="BT526" s="16"/>
      <c r="BU526" s="16"/>
      <c r="BV526" s="16"/>
      <c r="BW526" s="140"/>
      <c r="BX526" s="126"/>
      <c r="BY526" s="16"/>
      <c r="BZ526" s="140"/>
      <c r="CA526" s="126"/>
      <c r="CB526" s="16"/>
      <c r="CC526" s="140"/>
      <c r="CD526" s="126"/>
      <c r="CE526" s="16"/>
      <c r="CG526" s="12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</row>
    <row r="527" spans="1:147" s="107" customFormat="1" x14ac:dyDescent="0.2">
      <c r="A527" s="81"/>
      <c r="B527" s="16"/>
      <c r="C527" s="115"/>
      <c r="D527" s="116"/>
      <c r="E527" s="16"/>
      <c r="F527" s="16"/>
      <c r="G527" s="16"/>
      <c r="H527" s="16"/>
      <c r="J527" s="126"/>
      <c r="K527" s="126"/>
      <c r="L527" s="126"/>
      <c r="M527" s="126"/>
      <c r="N527" s="126"/>
      <c r="O527" s="126"/>
      <c r="P527" s="126"/>
      <c r="Q527" s="58"/>
      <c r="R527" s="139"/>
      <c r="S527" s="58"/>
      <c r="T527" s="16"/>
      <c r="U527" s="16"/>
      <c r="V527" s="16"/>
      <c r="W527" s="16"/>
      <c r="X527" s="16"/>
      <c r="Y527" s="16"/>
      <c r="Z527" s="16"/>
      <c r="AA527" s="140"/>
      <c r="AB527" s="126"/>
      <c r="AC527" s="16"/>
      <c r="AD527" s="16"/>
      <c r="AE527" s="16"/>
      <c r="AF527" s="16"/>
      <c r="AG527" s="16"/>
      <c r="AH527" s="140"/>
      <c r="AI527" s="126"/>
      <c r="AJ527" s="16"/>
      <c r="AK527" s="16"/>
      <c r="AL527" s="16"/>
      <c r="AM527" s="140"/>
      <c r="AN527" s="141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40"/>
      <c r="BG527" s="126"/>
      <c r="BH527" s="16"/>
      <c r="BI527" s="16"/>
      <c r="BJ527" s="16"/>
      <c r="BK527" s="16"/>
      <c r="BL527" s="16"/>
      <c r="BM527" s="16"/>
      <c r="BN527" s="16"/>
      <c r="BO527" s="16"/>
      <c r="BP527" s="140"/>
      <c r="BQ527" s="126"/>
      <c r="BR527" s="16"/>
      <c r="BS527" s="16"/>
      <c r="BT527" s="16"/>
      <c r="BU527" s="16"/>
      <c r="BV527" s="16"/>
      <c r="BW527" s="140"/>
      <c r="BX527" s="126"/>
      <c r="BY527" s="16"/>
      <c r="BZ527" s="140"/>
      <c r="CA527" s="126"/>
      <c r="CB527" s="16"/>
      <c r="CC527" s="140"/>
      <c r="CD527" s="126"/>
      <c r="CE527" s="16"/>
      <c r="CG527" s="12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</row>
    <row r="528" spans="1:147" s="107" customFormat="1" x14ac:dyDescent="0.2">
      <c r="A528" s="81"/>
      <c r="B528" s="16"/>
      <c r="C528" s="115"/>
      <c r="D528" s="116"/>
      <c r="E528" s="16"/>
      <c r="F528" s="16"/>
      <c r="G528" s="16"/>
      <c r="H528" s="16"/>
      <c r="J528" s="126"/>
      <c r="K528" s="126"/>
      <c r="L528" s="126"/>
      <c r="M528" s="126"/>
      <c r="N528" s="126"/>
      <c r="O528" s="126"/>
      <c r="P528" s="126"/>
      <c r="Q528" s="58"/>
      <c r="R528" s="139"/>
      <c r="S528" s="58"/>
      <c r="T528" s="16"/>
      <c r="U528" s="16"/>
      <c r="V528" s="16"/>
      <c r="W528" s="16"/>
      <c r="X528" s="16"/>
      <c r="Y528" s="16"/>
      <c r="Z528" s="16"/>
      <c r="AA528" s="140"/>
      <c r="AB528" s="126"/>
      <c r="AC528" s="16"/>
      <c r="AD528" s="16"/>
      <c r="AE528" s="16"/>
      <c r="AF528" s="16"/>
      <c r="AG528" s="16"/>
      <c r="AH528" s="140"/>
      <c r="AI528" s="126"/>
      <c r="AJ528" s="16"/>
      <c r="AK528" s="16"/>
      <c r="AL528" s="16"/>
      <c r="AM528" s="140"/>
      <c r="AN528" s="141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40"/>
      <c r="BG528" s="126"/>
      <c r="BH528" s="16"/>
      <c r="BI528" s="16"/>
      <c r="BJ528" s="16"/>
      <c r="BK528" s="16"/>
      <c r="BL528" s="16"/>
      <c r="BM528" s="16"/>
      <c r="BN528" s="16"/>
      <c r="BO528" s="16"/>
      <c r="BP528" s="140"/>
      <c r="BQ528" s="126"/>
      <c r="BR528" s="16"/>
      <c r="BS528" s="16"/>
      <c r="BT528" s="16"/>
      <c r="BU528" s="16"/>
      <c r="BV528" s="16"/>
      <c r="BW528" s="140"/>
      <c r="BX528" s="126"/>
      <c r="BY528" s="16"/>
      <c r="BZ528" s="140"/>
      <c r="CA528" s="126"/>
      <c r="CB528" s="16"/>
      <c r="CC528" s="140"/>
      <c r="CD528" s="126"/>
      <c r="CE528" s="16"/>
      <c r="CG528" s="12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</row>
    <row r="529" spans="1:147" s="107" customFormat="1" x14ac:dyDescent="0.2">
      <c r="A529" s="81"/>
      <c r="B529" s="16"/>
      <c r="C529" s="115"/>
      <c r="D529" s="116"/>
      <c r="E529" s="16"/>
      <c r="F529" s="16"/>
      <c r="G529" s="16"/>
      <c r="H529" s="16"/>
      <c r="J529" s="126"/>
      <c r="K529" s="126"/>
      <c r="L529" s="126"/>
      <c r="M529" s="126"/>
      <c r="N529" s="126"/>
      <c r="O529" s="126"/>
      <c r="P529" s="126"/>
      <c r="Q529" s="58"/>
      <c r="R529" s="139"/>
      <c r="S529" s="58"/>
      <c r="T529" s="16"/>
      <c r="U529" s="16"/>
      <c r="V529" s="16"/>
      <c r="W529" s="16"/>
      <c r="X529" s="16"/>
      <c r="Y529" s="16"/>
      <c r="Z529" s="16"/>
      <c r="AA529" s="140"/>
      <c r="AB529" s="126"/>
      <c r="AC529" s="16"/>
      <c r="AD529" s="16"/>
      <c r="AE529" s="16"/>
      <c r="AF529" s="16"/>
      <c r="AG529" s="16"/>
      <c r="AH529" s="140"/>
      <c r="AI529" s="126"/>
      <c r="AJ529" s="16"/>
      <c r="AK529" s="16"/>
      <c r="AL529" s="16"/>
      <c r="AM529" s="140"/>
      <c r="AN529" s="141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40"/>
      <c r="BG529" s="126"/>
      <c r="BH529" s="16"/>
      <c r="BI529" s="16"/>
      <c r="BJ529" s="16"/>
      <c r="BK529" s="16"/>
      <c r="BL529" s="16"/>
      <c r="BM529" s="16"/>
      <c r="BN529" s="16"/>
      <c r="BO529" s="16"/>
      <c r="BP529" s="140"/>
      <c r="BQ529" s="126"/>
      <c r="BR529" s="16"/>
      <c r="BS529" s="16"/>
      <c r="BT529" s="16"/>
      <c r="BU529" s="16"/>
      <c r="BV529" s="16"/>
      <c r="BW529" s="140"/>
      <c r="BX529" s="126"/>
      <c r="BY529" s="16"/>
      <c r="BZ529" s="140"/>
      <c r="CA529" s="126"/>
      <c r="CB529" s="16"/>
      <c r="CC529" s="140"/>
      <c r="CD529" s="126"/>
      <c r="CE529" s="16"/>
      <c r="CG529" s="12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</row>
    <row r="530" spans="1:147" s="107" customFormat="1" x14ac:dyDescent="0.2">
      <c r="A530" s="81"/>
      <c r="B530" s="16"/>
      <c r="C530" s="115"/>
      <c r="D530" s="116"/>
      <c r="E530" s="16"/>
      <c r="F530" s="16"/>
      <c r="G530" s="16"/>
      <c r="H530" s="16"/>
      <c r="J530" s="126"/>
      <c r="K530" s="126"/>
      <c r="L530" s="126"/>
      <c r="M530" s="126"/>
      <c r="N530" s="126"/>
      <c r="O530" s="126"/>
      <c r="P530" s="126"/>
      <c r="Q530" s="58"/>
      <c r="R530" s="139"/>
      <c r="S530" s="58"/>
      <c r="T530" s="16"/>
      <c r="U530" s="16"/>
      <c r="V530" s="16"/>
      <c r="W530" s="16"/>
      <c r="X530" s="16"/>
      <c r="Y530" s="16"/>
      <c r="Z530" s="16"/>
      <c r="AA530" s="140"/>
      <c r="AB530" s="126"/>
      <c r="AC530" s="16"/>
      <c r="AD530" s="16"/>
      <c r="AE530" s="16"/>
      <c r="AF530" s="16"/>
      <c r="AG530" s="16"/>
      <c r="AH530" s="140"/>
      <c r="AI530" s="126"/>
      <c r="AJ530" s="16"/>
      <c r="AK530" s="16"/>
      <c r="AL530" s="16"/>
      <c r="AM530" s="140"/>
      <c r="AN530" s="141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40"/>
      <c r="BG530" s="126"/>
      <c r="BH530" s="16"/>
      <c r="BI530" s="16"/>
      <c r="BJ530" s="16"/>
      <c r="BK530" s="16"/>
      <c r="BL530" s="16"/>
      <c r="BM530" s="16"/>
      <c r="BN530" s="16"/>
      <c r="BO530" s="16"/>
      <c r="BP530" s="140"/>
      <c r="BQ530" s="126"/>
      <c r="BR530" s="16"/>
      <c r="BS530" s="16"/>
      <c r="BT530" s="16"/>
      <c r="BU530" s="16"/>
      <c r="BV530" s="16"/>
      <c r="BW530" s="140"/>
      <c r="BX530" s="126"/>
      <c r="BY530" s="16"/>
      <c r="BZ530" s="140"/>
      <c r="CA530" s="126"/>
      <c r="CB530" s="16"/>
      <c r="CC530" s="140"/>
      <c r="CD530" s="126"/>
      <c r="CE530" s="16"/>
      <c r="CG530" s="12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</row>
    <row r="531" spans="1:147" s="107" customFormat="1" x14ac:dyDescent="0.2">
      <c r="A531" s="81"/>
      <c r="B531" s="16"/>
      <c r="C531" s="115"/>
      <c r="D531" s="116"/>
      <c r="E531" s="16"/>
      <c r="F531" s="16"/>
      <c r="G531" s="16"/>
      <c r="H531" s="16"/>
      <c r="J531" s="126"/>
      <c r="K531" s="126"/>
      <c r="L531" s="126"/>
      <c r="M531" s="126"/>
      <c r="N531" s="126"/>
      <c r="O531" s="126"/>
      <c r="P531" s="126"/>
      <c r="Q531" s="58"/>
      <c r="R531" s="139"/>
      <c r="S531" s="58"/>
      <c r="T531" s="16"/>
      <c r="U531" s="16"/>
      <c r="V531" s="16"/>
      <c r="W531" s="16"/>
      <c r="X531" s="16"/>
      <c r="Y531" s="16"/>
      <c r="Z531" s="16"/>
      <c r="AA531" s="140"/>
      <c r="AB531" s="126"/>
      <c r="AC531" s="16"/>
      <c r="AD531" s="16"/>
      <c r="AE531" s="16"/>
      <c r="AF531" s="16"/>
      <c r="AG531" s="16"/>
      <c r="AH531" s="140"/>
      <c r="AI531" s="126"/>
      <c r="AJ531" s="16"/>
      <c r="AK531" s="16"/>
      <c r="AL531" s="16"/>
      <c r="AM531" s="140"/>
      <c r="AN531" s="141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40"/>
      <c r="BG531" s="126"/>
      <c r="BH531" s="16"/>
      <c r="BI531" s="16"/>
      <c r="BJ531" s="16"/>
      <c r="BK531" s="16"/>
      <c r="BL531" s="16"/>
      <c r="BM531" s="16"/>
      <c r="BN531" s="16"/>
      <c r="BO531" s="16"/>
      <c r="BP531" s="140"/>
      <c r="BQ531" s="126"/>
      <c r="BR531" s="16"/>
      <c r="BS531" s="16"/>
      <c r="BT531" s="16"/>
      <c r="BU531" s="16"/>
      <c r="BV531" s="16"/>
      <c r="BW531" s="140"/>
      <c r="BX531" s="126"/>
      <c r="BY531" s="16"/>
      <c r="BZ531" s="140"/>
      <c r="CA531" s="126"/>
      <c r="CB531" s="16"/>
      <c r="CC531" s="140"/>
      <c r="CD531" s="126"/>
      <c r="CE531" s="16"/>
      <c r="CG531" s="12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</row>
    <row r="532" spans="1:147" s="107" customFormat="1" x14ac:dyDescent="0.2">
      <c r="A532" s="81"/>
      <c r="B532" s="16"/>
      <c r="C532" s="115"/>
      <c r="D532" s="116"/>
      <c r="E532" s="16"/>
      <c r="F532" s="16"/>
      <c r="G532" s="16"/>
      <c r="H532" s="16"/>
      <c r="J532" s="126"/>
      <c r="K532" s="126"/>
      <c r="L532" s="126"/>
      <c r="M532" s="126"/>
      <c r="N532" s="126"/>
      <c r="O532" s="126"/>
      <c r="P532" s="126"/>
      <c r="Q532" s="58"/>
      <c r="R532" s="139"/>
      <c r="S532" s="58"/>
      <c r="T532" s="16"/>
      <c r="U532" s="16"/>
      <c r="V532" s="16"/>
      <c r="W532" s="16"/>
      <c r="X532" s="16"/>
      <c r="Y532" s="16"/>
      <c r="Z532" s="16"/>
      <c r="AA532" s="140"/>
      <c r="AB532" s="126"/>
      <c r="AC532" s="16"/>
      <c r="AD532" s="16"/>
      <c r="AE532" s="16"/>
      <c r="AF532" s="16"/>
      <c r="AG532" s="16"/>
      <c r="AH532" s="140"/>
      <c r="AI532" s="126"/>
      <c r="AJ532" s="16"/>
      <c r="AK532" s="16"/>
      <c r="AL532" s="16"/>
      <c r="AM532" s="140"/>
      <c r="AN532" s="141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40"/>
      <c r="BG532" s="126"/>
      <c r="BH532" s="16"/>
      <c r="BI532" s="16"/>
      <c r="BJ532" s="16"/>
      <c r="BK532" s="16"/>
      <c r="BL532" s="16"/>
      <c r="BM532" s="16"/>
      <c r="BN532" s="16"/>
      <c r="BO532" s="16"/>
      <c r="BP532" s="140"/>
      <c r="BQ532" s="126"/>
      <c r="BR532" s="16"/>
      <c r="BS532" s="16"/>
      <c r="BT532" s="16"/>
      <c r="BU532" s="16"/>
      <c r="BV532" s="16"/>
      <c r="BW532" s="140"/>
      <c r="BX532" s="126"/>
      <c r="BY532" s="16"/>
      <c r="BZ532" s="140"/>
      <c r="CA532" s="126"/>
      <c r="CB532" s="16"/>
      <c r="CC532" s="140"/>
      <c r="CD532" s="126"/>
      <c r="CE532" s="16"/>
      <c r="CG532" s="12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</row>
    <row r="533" spans="1:147" s="107" customFormat="1" x14ac:dyDescent="0.2">
      <c r="A533" s="81"/>
      <c r="B533" s="16"/>
      <c r="C533" s="115"/>
      <c r="D533" s="116"/>
      <c r="E533" s="16"/>
      <c r="F533" s="16"/>
      <c r="G533" s="16"/>
      <c r="H533" s="16"/>
      <c r="J533" s="126"/>
      <c r="K533" s="126"/>
      <c r="L533" s="126"/>
      <c r="M533" s="126"/>
      <c r="N533" s="126"/>
      <c r="O533" s="126"/>
      <c r="P533" s="126"/>
      <c r="Q533" s="58"/>
      <c r="R533" s="139"/>
      <c r="S533" s="58"/>
      <c r="T533" s="16"/>
      <c r="U533" s="16"/>
      <c r="V533" s="16"/>
      <c r="W533" s="16"/>
      <c r="X533" s="16"/>
      <c r="Y533" s="16"/>
      <c r="Z533" s="16"/>
      <c r="AA533" s="140"/>
      <c r="AB533" s="126"/>
      <c r="AC533" s="16"/>
      <c r="AD533" s="16"/>
      <c r="AE533" s="16"/>
      <c r="AF533" s="16"/>
      <c r="AG533" s="16"/>
      <c r="AH533" s="140"/>
      <c r="AI533" s="126"/>
      <c r="AJ533" s="16"/>
      <c r="AK533" s="16"/>
      <c r="AL533" s="16"/>
      <c r="AM533" s="140"/>
      <c r="AN533" s="141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40"/>
      <c r="BG533" s="126"/>
      <c r="BH533" s="16"/>
      <c r="BI533" s="16"/>
      <c r="BJ533" s="16"/>
      <c r="BK533" s="16"/>
      <c r="BL533" s="16"/>
      <c r="BM533" s="16"/>
      <c r="BN533" s="16"/>
      <c r="BO533" s="16"/>
      <c r="BP533" s="140"/>
      <c r="BQ533" s="126"/>
      <c r="BR533" s="16"/>
      <c r="BS533" s="16"/>
      <c r="BT533" s="16"/>
      <c r="BU533" s="16"/>
      <c r="BV533" s="16"/>
      <c r="BW533" s="140"/>
      <c r="BX533" s="126"/>
      <c r="BY533" s="16"/>
      <c r="BZ533" s="140"/>
      <c r="CA533" s="126"/>
      <c r="CB533" s="16"/>
      <c r="CC533" s="140"/>
      <c r="CD533" s="126"/>
      <c r="CE533" s="16"/>
      <c r="CG533" s="12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</row>
    <row r="534" spans="1:147" s="107" customFormat="1" x14ac:dyDescent="0.2">
      <c r="A534" s="81"/>
      <c r="B534" s="16"/>
      <c r="C534" s="115"/>
      <c r="D534" s="116"/>
      <c r="E534" s="16"/>
      <c r="F534" s="16"/>
      <c r="G534" s="16"/>
      <c r="H534" s="16"/>
      <c r="J534" s="126"/>
      <c r="K534" s="126"/>
      <c r="L534" s="126"/>
      <c r="M534" s="126"/>
      <c r="N534" s="126"/>
      <c r="O534" s="126"/>
      <c r="P534" s="126"/>
      <c r="Q534" s="58"/>
      <c r="R534" s="139"/>
      <c r="S534" s="58"/>
      <c r="T534" s="16"/>
      <c r="U534" s="16"/>
      <c r="V534" s="16"/>
      <c r="W534" s="16"/>
      <c r="X534" s="16"/>
      <c r="Y534" s="16"/>
      <c r="Z534" s="16"/>
      <c r="AA534" s="140"/>
      <c r="AB534" s="126"/>
      <c r="AC534" s="16"/>
      <c r="AD534" s="16"/>
      <c r="AE534" s="16"/>
      <c r="AF534" s="16"/>
      <c r="AG534" s="16"/>
      <c r="AH534" s="140"/>
      <c r="AI534" s="126"/>
      <c r="AJ534" s="16"/>
      <c r="AK534" s="16"/>
      <c r="AL534" s="16"/>
      <c r="AM534" s="140"/>
      <c r="AN534" s="141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40"/>
      <c r="BG534" s="126"/>
      <c r="BH534" s="16"/>
      <c r="BI534" s="16"/>
      <c r="BJ534" s="16"/>
      <c r="BK534" s="16"/>
      <c r="BL534" s="16"/>
      <c r="BM534" s="16"/>
      <c r="BN534" s="16"/>
      <c r="BO534" s="16"/>
      <c r="BP534" s="140"/>
      <c r="BQ534" s="126"/>
      <c r="BR534" s="16"/>
      <c r="BS534" s="16"/>
      <c r="BT534" s="16"/>
      <c r="BU534" s="16"/>
      <c r="BV534" s="16"/>
      <c r="BW534" s="140"/>
      <c r="BX534" s="126"/>
      <c r="BY534" s="16"/>
      <c r="BZ534" s="140"/>
      <c r="CA534" s="126"/>
      <c r="CB534" s="16"/>
      <c r="CC534" s="140"/>
      <c r="CD534" s="126"/>
      <c r="CE534" s="16"/>
      <c r="CG534" s="12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</row>
    <row r="535" spans="1:147" s="107" customFormat="1" x14ac:dyDescent="0.2">
      <c r="A535" s="81"/>
      <c r="B535" s="16"/>
      <c r="C535" s="115"/>
      <c r="D535" s="116"/>
      <c r="E535" s="16"/>
      <c r="F535" s="16"/>
      <c r="G535" s="16"/>
      <c r="H535" s="16"/>
      <c r="J535" s="126"/>
      <c r="K535" s="126"/>
      <c r="L535" s="126"/>
      <c r="M535" s="126"/>
      <c r="N535" s="126"/>
      <c r="O535" s="126"/>
      <c r="P535" s="126"/>
      <c r="Q535" s="58"/>
      <c r="R535" s="139"/>
      <c r="S535" s="58"/>
      <c r="T535" s="16"/>
      <c r="U535" s="16"/>
      <c r="V535" s="16"/>
      <c r="W535" s="16"/>
      <c r="X535" s="16"/>
      <c r="Y535" s="16"/>
      <c r="Z535" s="16"/>
      <c r="AA535" s="140"/>
      <c r="AB535" s="126"/>
      <c r="AC535" s="16"/>
      <c r="AD535" s="16"/>
      <c r="AE535" s="16"/>
      <c r="AF535" s="16"/>
      <c r="AG535" s="16"/>
      <c r="AH535" s="140"/>
      <c r="AI535" s="126"/>
      <c r="AJ535" s="16"/>
      <c r="AK535" s="16"/>
      <c r="AL535" s="16"/>
      <c r="AM535" s="140"/>
      <c r="AN535" s="141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40"/>
      <c r="BG535" s="126"/>
      <c r="BH535" s="16"/>
      <c r="BI535" s="16"/>
      <c r="BJ535" s="16"/>
      <c r="BK535" s="16"/>
      <c r="BL535" s="16"/>
      <c r="BM535" s="16"/>
      <c r="BN535" s="16"/>
      <c r="BO535" s="16"/>
      <c r="BP535" s="140"/>
      <c r="BQ535" s="126"/>
      <c r="BR535" s="16"/>
      <c r="BS535" s="16"/>
      <c r="BT535" s="16"/>
      <c r="BU535" s="16"/>
      <c r="BV535" s="16"/>
      <c r="BW535" s="140"/>
      <c r="BX535" s="126"/>
      <c r="BY535" s="16"/>
      <c r="BZ535" s="140"/>
      <c r="CA535" s="126"/>
      <c r="CB535" s="16"/>
      <c r="CC535" s="140"/>
      <c r="CD535" s="126"/>
      <c r="CE535" s="16"/>
      <c r="CG535" s="12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</row>
    <row r="536" spans="1:147" s="107" customFormat="1" x14ac:dyDescent="0.2">
      <c r="A536" s="81"/>
      <c r="B536" s="16"/>
      <c r="C536" s="115"/>
      <c r="D536" s="116"/>
      <c r="E536" s="16"/>
      <c r="F536" s="16"/>
      <c r="G536" s="16"/>
      <c r="H536" s="16"/>
      <c r="J536" s="126"/>
      <c r="K536" s="126"/>
      <c r="L536" s="126"/>
      <c r="M536" s="126"/>
      <c r="N536" s="126"/>
      <c r="O536" s="126"/>
      <c r="P536" s="126"/>
      <c r="Q536" s="58"/>
      <c r="R536" s="139"/>
      <c r="S536" s="58"/>
      <c r="T536" s="16"/>
      <c r="U536" s="16"/>
      <c r="V536" s="16"/>
      <c r="W536" s="16"/>
      <c r="X536" s="16"/>
      <c r="Y536" s="16"/>
      <c r="Z536" s="16"/>
      <c r="AA536" s="140"/>
      <c r="AB536" s="126"/>
      <c r="AC536" s="16"/>
      <c r="AD536" s="16"/>
      <c r="AE536" s="16"/>
      <c r="AF536" s="16"/>
      <c r="AG536" s="16"/>
      <c r="AH536" s="140"/>
      <c r="AI536" s="126"/>
      <c r="AJ536" s="16"/>
      <c r="AK536" s="16"/>
      <c r="AL536" s="16"/>
      <c r="AM536" s="140"/>
      <c r="AN536" s="141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40"/>
      <c r="BG536" s="126"/>
      <c r="BH536" s="16"/>
      <c r="BI536" s="16"/>
      <c r="BJ536" s="16"/>
      <c r="BK536" s="16"/>
      <c r="BL536" s="16"/>
      <c r="BM536" s="16"/>
      <c r="BN536" s="16"/>
      <c r="BO536" s="16"/>
      <c r="BP536" s="140"/>
      <c r="BQ536" s="126"/>
      <c r="BR536" s="16"/>
      <c r="BS536" s="16"/>
      <c r="BT536" s="16"/>
      <c r="BU536" s="16"/>
      <c r="BV536" s="16"/>
      <c r="BW536" s="140"/>
      <c r="BX536" s="126"/>
      <c r="BY536" s="16"/>
      <c r="BZ536" s="140"/>
      <c r="CA536" s="126"/>
      <c r="CB536" s="16"/>
      <c r="CC536" s="140"/>
      <c r="CD536" s="126"/>
      <c r="CE536" s="16"/>
      <c r="CG536" s="12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</row>
    <row r="537" spans="1:147" s="107" customFormat="1" x14ac:dyDescent="0.2">
      <c r="A537" s="81"/>
      <c r="B537" s="16"/>
      <c r="C537" s="115"/>
      <c r="D537" s="116"/>
      <c r="E537" s="16"/>
      <c r="F537" s="16"/>
      <c r="G537" s="16"/>
      <c r="H537" s="16"/>
      <c r="J537" s="126"/>
      <c r="K537" s="126"/>
      <c r="L537" s="126"/>
      <c r="M537" s="126"/>
      <c r="N537" s="126"/>
      <c r="O537" s="126"/>
      <c r="P537" s="126"/>
      <c r="Q537" s="58"/>
      <c r="R537" s="139"/>
      <c r="S537" s="58"/>
      <c r="T537" s="16"/>
      <c r="U537" s="16"/>
      <c r="V537" s="16"/>
      <c r="W537" s="16"/>
      <c r="X537" s="16"/>
      <c r="Y537" s="16"/>
      <c r="Z537" s="16"/>
      <c r="AA537" s="140"/>
      <c r="AB537" s="126"/>
      <c r="AC537" s="16"/>
      <c r="AD537" s="16"/>
      <c r="AE537" s="16"/>
      <c r="AF537" s="16"/>
      <c r="AG537" s="16"/>
      <c r="AH537" s="140"/>
      <c r="AI537" s="126"/>
      <c r="AJ537" s="16"/>
      <c r="AK537" s="16"/>
      <c r="AL537" s="16"/>
      <c r="AM537" s="140"/>
      <c r="AN537" s="141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40"/>
      <c r="BG537" s="126"/>
      <c r="BH537" s="16"/>
      <c r="BI537" s="16"/>
      <c r="BJ537" s="16"/>
      <c r="BK537" s="16"/>
      <c r="BL537" s="16"/>
      <c r="BM537" s="16"/>
      <c r="BN537" s="16"/>
      <c r="BO537" s="16"/>
      <c r="BP537" s="140"/>
      <c r="BQ537" s="126"/>
      <c r="BR537" s="16"/>
      <c r="BS537" s="16"/>
      <c r="BT537" s="16"/>
      <c r="BU537" s="16"/>
      <c r="BV537" s="16"/>
      <c r="BW537" s="140"/>
      <c r="BX537" s="126"/>
      <c r="BY537" s="16"/>
      <c r="BZ537" s="140"/>
      <c r="CA537" s="126"/>
      <c r="CB537" s="16"/>
      <c r="CC537" s="140"/>
      <c r="CD537" s="126"/>
      <c r="CE537" s="16"/>
      <c r="CG537" s="12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</row>
    <row r="538" spans="1:147" s="107" customFormat="1" x14ac:dyDescent="0.2">
      <c r="A538" s="81"/>
      <c r="B538" s="16"/>
      <c r="C538" s="115"/>
      <c r="D538" s="116"/>
      <c r="E538" s="16"/>
      <c r="F538" s="16"/>
      <c r="G538" s="16"/>
      <c r="H538" s="16"/>
      <c r="J538" s="126"/>
      <c r="K538" s="126"/>
      <c r="L538" s="126"/>
      <c r="M538" s="126"/>
      <c r="N538" s="126"/>
      <c r="O538" s="126"/>
      <c r="P538" s="126"/>
      <c r="Q538" s="58"/>
      <c r="R538" s="139"/>
      <c r="S538" s="58"/>
      <c r="T538" s="16"/>
      <c r="U538" s="16"/>
      <c r="V538" s="16"/>
      <c r="W538" s="16"/>
      <c r="X538" s="16"/>
      <c r="Y538" s="16"/>
      <c r="Z538" s="16"/>
      <c r="AA538" s="140"/>
      <c r="AB538" s="126"/>
      <c r="AC538" s="16"/>
      <c r="AD538" s="16"/>
      <c r="AE538" s="16"/>
      <c r="AF538" s="16"/>
      <c r="AG538" s="16"/>
      <c r="AH538" s="140"/>
      <c r="AI538" s="126"/>
      <c r="AJ538" s="16"/>
      <c r="AK538" s="16"/>
      <c r="AL538" s="16"/>
      <c r="AM538" s="140"/>
      <c r="AN538" s="141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40"/>
      <c r="BG538" s="126"/>
      <c r="BH538" s="16"/>
      <c r="BI538" s="16"/>
      <c r="BJ538" s="16"/>
      <c r="BK538" s="16"/>
      <c r="BL538" s="16"/>
      <c r="BM538" s="16"/>
      <c r="BN538" s="16"/>
      <c r="BO538" s="16"/>
      <c r="BP538" s="140"/>
      <c r="BQ538" s="126"/>
      <c r="BR538" s="16"/>
      <c r="BS538" s="16"/>
      <c r="BT538" s="16"/>
      <c r="BU538" s="16"/>
      <c r="BV538" s="16"/>
      <c r="BW538" s="140"/>
      <c r="BX538" s="126"/>
      <c r="BY538" s="16"/>
      <c r="BZ538" s="140"/>
      <c r="CA538" s="126"/>
      <c r="CB538" s="16"/>
      <c r="CC538" s="140"/>
      <c r="CD538" s="126"/>
      <c r="CE538" s="16"/>
      <c r="CG538" s="12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</row>
    <row r="539" spans="1:147" s="107" customFormat="1" x14ac:dyDescent="0.2">
      <c r="A539" s="138"/>
      <c r="B539" s="16"/>
      <c r="C539" s="115"/>
      <c r="D539" s="116"/>
      <c r="E539" s="16"/>
      <c r="F539" s="16"/>
      <c r="G539" s="16"/>
      <c r="H539" s="16"/>
      <c r="J539" s="126"/>
      <c r="K539" s="126"/>
      <c r="L539" s="126"/>
      <c r="M539" s="126"/>
      <c r="N539" s="126"/>
      <c r="O539" s="126"/>
      <c r="P539" s="126"/>
      <c r="Q539" s="58"/>
      <c r="R539" s="139"/>
      <c r="S539" s="58"/>
      <c r="T539" s="16"/>
      <c r="U539" s="16"/>
      <c r="V539" s="16"/>
      <c r="W539" s="16"/>
      <c r="X539" s="16"/>
      <c r="Y539" s="16"/>
      <c r="Z539" s="16"/>
      <c r="AA539" s="140"/>
      <c r="AB539" s="126"/>
      <c r="AC539" s="16"/>
      <c r="AD539" s="16"/>
      <c r="AE539" s="16"/>
      <c r="AF539" s="16"/>
      <c r="AG539" s="16"/>
      <c r="AH539" s="140"/>
      <c r="AI539" s="126"/>
      <c r="AJ539" s="16"/>
      <c r="AK539" s="16"/>
      <c r="AL539" s="16"/>
      <c r="AM539" s="140"/>
      <c r="AN539" s="141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40"/>
      <c r="BG539" s="126"/>
      <c r="BH539" s="16"/>
      <c r="BI539" s="16"/>
      <c r="BJ539" s="16"/>
      <c r="BK539" s="16"/>
      <c r="BL539" s="16"/>
      <c r="BM539" s="16"/>
      <c r="BN539" s="16"/>
      <c r="BO539" s="16"/>
      <c r="BP539" s="140"/>
      <c r="BQ539" s="126"/>
      <c r="BR539" s="16"/>
      <c r="BS539" s="16"/>
      <c r="BT539" s="16"/>
      <c r="BU539" s="16"/>
      <c r="BV539" s="16"/>
      <c r="BW539" s="140"/>
      <c r="BX539" s="126"/>
      <c r="BY539" s="16"/>
      <c r="BZ539" s="140"/>
      <c r="CA539" s="126"/>
      <c r="CB539" s="16"/>
      <c r="CC539" s="140"/>
      <c r="CD539" s="126"/>
      <c r="CE539" s="16"/>
      <c r="CG539" s="12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</row>
    <row r="540" spans="1:147" s="107" customFormat="1" x14ac:dyDescent="0.2">
      <c r="A540" s="81"/>
      <c r="B540" s="16"/>
      <c r="C540" s="115"/>
      <c r="D540" s="116"/>
      <c r="E540" s="16"/>
      <c r="F540" s="16"/>
      <c r="G540" s="16"/>
      <c r="H540" s="16"/>
      <c r="J540" s="126"/>
      <c r="K540" s="126"/>
      <c r="L540" s="126"/>
      <c r="M540" s="126"/>
      <c r="N540" s="126"/>
      <c r="O540" s="126"/>
      <c r="P540" s="126"/>
      <c r="Q540" s="58"/>
      <c r="R540" s="139"/>
      <c r="S540" s="58"/>
      <c r="T540" s="16"/>
      <c r="U540" s="16"/>
      <c r="V540" s="16"/>
      <c r="W540" s="16"/>
      <c r="X540" s="16"/>
      <c r="Y540" s="16"/>
      <c r="Z540" s="16"/>
      <c r="AA540" s="140"/>
      <c r="AB540" s="126"/>
      <c r="AC540" s="16"/>
      <c r="AD540" s="16"/>
      <c r="AE540" s="16"/>
      <c r="AF540" s="16"/>
      <c r="AG540" s="16"/>
      <c r="AH540" s="140"/>
      <c r="AI540" s="126"/>
      <c r="AJ540" s="16"/>
      <c r="AK540" s="16"/>
      <c r="AL540" s="16"/>
      <c r="AM540" s="140"/>
      <c r="AN540" s="141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40"/>
      <c r="BG540" s="126"/>
      <c r="BH540" s="16"/>
      <c r="BI540" s="16"/>
      <c r="BJ540" s="16"/>
      <c r="BK540" s="16"/>
      <c r="BL540" s="16"/>
      <c r="BM540" s="16"/>
      <c r="BN540" s="16"/>
      <c r="BO540" s="16"/>
      <c r="BP540" s="140"/>
      <c r="BQ540" s="126"/>
      <c r="BR540" s="16"/>
      <c r="BS540" s="16"/>
      <c r="BT540" s="16"/>
      <c r="BU540" s="16"/>
      <c r="BV540" s="16"/>
      <c r="BW540" s="140"/>
      <c r="BX540" s="126"/>
      <c r="BY540" s="16"/>
      <c r="BZ540" s="140"/>
      <c r="CA540" s="126"/>
      <c r="CB540" s="16"/>
      <c r="CC540" s="140"/>
      <c r="CD540" s="126"/>
      <c r="CE540" s="16"/>
      <c r="CG540" s="12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</row>
    <row r="541" spans="1:147" s="107" customFormat="1" x14ac:dyDescent="0.2">
      <c r="A541" s="81"/>
      <c r="B541" s="16"/>
      <c r="C541" s="115"/>
      <c r="D541" s="116"/>
      <c r="E541" s="16"/>
      <c r="F541" s="16"/>
      <c r="G541" s="16"/>
      <c r="H541" s="16"/>
      <c r="J541" s="126"/>
      <c r="K541" s="126"/>
      <c r="L541" s="126"/>
      <c r="M541" s="126"/>
      <c r="N541" s="126"/>
      <c r="O541" s="126"/>
      <c r="P541" s="126"/>
      <c r="Q541" s="58"/>
      <c r="R541" s="139"/>
      <c r="S541" s="58"/>
      <c r="T541" s="16"/>
      <c r="U541" s="16"/>
      <c r="V541" s="16"/>
      <c r="W541" s="16"/>
      <c r="X541" s="16"/>
      <c r="Y541" s="16"/>
      <c r="Z541" s="16"/>
      <c r="AA541" s="140"/>
      <c r="AB541" s="126"/>
      <c r="AC541" s="16"/>
      <c r="AD541" s="16"/>
      <c r="AE541" s="16"/>
      <c r="AF541" s="16"/>
      <c r="AG541" s="16"/>
      <c r="AH541" s="140"/>
      <c r="AI541" s="126"/>
      <c r="AJ541" s="16"/>
      <c r="AK541" s="16"/>
      <c r="AL541" s="16"/>
      <c r="AM541" s="140"/>
      <c r="AN541" s="141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40"/>
      <c r="BG541" s="126"/>
      <c r="BH541" s="16"/>
      <c r="BI541" s="16"/>
      <c r="BJ541" s="16"/>
      <c r="BK541" s="16"/>
      <c r="BL541" s="16"/>
      <c r="BM541" s="16"/>
      <c r="BN541" s="16"/>
      <c r="BO541" s="16"/>
      <c r="BP541" s="140"/>
      <c r="BQ541" s="126"/>
      <c r="BR541" s="16"/>
      <c r="BS541" s="16"/>
      <c r="BT541" s="16"/>
      <c r="BU541" s="16"/>
      <c r="BV541" s="16"/>
      <c r="BW541" s="140"/>
      <c r="BX541" s="126"/>
      <c r="BY541" s="16"/>
      <c r="BZ541" s="140"/>
      <c r="CA541" s="126"/>
      <c r="CB541" s="16"/>
      <c r="CC541" s="140"/>
      <c r="CD541" s="126"/>
      <c r="CE541" s="16"/>
      <c r="CG541" s="12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</row>
    <row r="542" spans="1:147" s="107" customFormat="1" x14ac:dyDescent="0.2">
      <c r="A542" s="81"/>
      <c r="B542" s="16"/>
      <c r="C542" s="115"/>
      <c r="D542" s="116"/>
      <c r="E542" s="16"/>
      <c r="F542" s="16"/>
      <c r="G542" s="16"/>
      <c r="H542" s="16"/>
      <c r="J542" s="126"/>
      <c r="K542" s="126"/>
      <c r="L542" s="126"/>
      <c r="M542" s="126"/>
      <c r="N542" s="126"/>
      <c r="O542" s="126"/>
      <c r="P542" s="126"/>
      <c r="Q542" s="58"/>
      <c r="R542" s="139"/>
      <c r="S542" s="58"/>
      <c r="T542" s="16"/>
      <c r="U542" s="16"/>
      <c r="V542" s="16"/>
      <c r="W542" s="16"/>
      <c r="X542" s="16"/>
      <c r="Y542" s="16"/>
      <c r="Z542" s="16"/>
      <c r="AA542" s="140"/>
      <c r="AB542" s="126"/>
      <c r="AC542" s="16"/>
      <c r="AD542" s="16"/>
      <c r="AE542" s="16"/>
      <c r="AF542" s="16"/>
      <c r="AG542" s="16"/>
      <c r="AH542" s="140"/>
      <c r="AI542" s="126"/>
      <c r="AJ542" s="16"/>
      <c r="AK542" s="16"/>
      <c r="AL542" s="16"/>
      <c r="AM542" s="140"/>
      <c r="AN542" s="141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40"/>
      <c r="BG542" s="126"/>
      <c r="BH542" s="16"/>
      <c r="BI542" s="16"/>
      <c r="BJ542" s="16"/>
      <c r="BK542" s="16"/>
      <c r="BL542" s="16"/>
      <c r="BM542" s="16"/>
      <c r="BN542" s="16"/>
      <c r="BO542" s="16"/>
      <c r="BP542" s="140"/>
      <c r="BQ542" s="126"/>
      <c r="BR542" s="16"/>
      <c r="BS542" s="16"/>
      <c r="BT542" s="16"/>
      <c r="BU542" s="16"/>
      <c r="BV542" s="16"/>
      <c r="BW542" s="140"/>
      <c r="BX542" s="126"/>
      <c r="BY542" s="16"/>
      <c r="BZ542" s="140"/>
      <c r="CA542" s="126"/>
      <c r="CB542" s="16"/>
      <c r="CC542" s="140"/>
      <c r="CD542" s="126"/>
      <c r="CE542" s="16"/>
      <c r="CG542" s="12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</row>
    <row r="543" spans="1:147" s="107" customFormat="1" x14ac:dyDescent="0.2">
      <c r="A543" s="81"/>
      <c r="B543" s="16"/>
      <c r="C543" s="115"/>
      <c r="D543" s="116"/>
      <c r="E543" s="16"/>
      <c r="F543" s="16"/>
      <c r="G543" s="16"/>
      <c r="H543" s="16"/>
      <c r="J543" s="126"/>
      <c r="K543" s="126"/>
      <c r="L543" s="126"/>
      <c r="M543" s="126"/>
      <c r="N543" s="126"/>
      <c r="O543" s="126"/>
      <c r="P543" s="126"/>
      <c r="Q543" s="58"/>
      <c r="R543" s="139"/>
      <c r="S543" s="58"/>
      <c r="T543" s="16"/>
      <c r="U543" s="16"/>
      <c r="V543" s="16"/>
      <c r="W543" s="16"/>
      <c r="X543" s="16"/>
      <c r="Y543" s="16"/>
      <c r="Z543" s="16"/>
      <c r="AA543" s="140"/>
      <c r="AB543" s="126"/>
      <c r="AC543" s="16"/>
      <c r="AD543" s="16"/>
      <c r="AE543" s="16"/>
      <c r="AF543" s="16"/>
      <c r="AG543" s="16"/>
      <c r="AH543" s="140"/>
      <c r="AI543" s="126"/>
      <c r="AJ543" s="16"/>
      <c r="AK543" s="16"/>
      <c r="AL543" s="16"/>
      <c r="AM543" s="140"/>
      <c r="AN543" s="141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40"/>
      <c r="BG543" s="126"/>
      <c r="BH543" s="16"/>
      <c r="BI543" s="16"/>
      <c r="BJ543" s="16"/>
      <c r="BK543" s="16"/>
      <c r="BL543" s="16"/>
      <c r="BM543" s="16"/>
      <c r="BN543" s="16"/>
      <c r="BO543" s="16"/>
      <c r="BP543" s="140"/>
      <c r="BQ543" s="126"/>
      <c r="BR543" s="16"/>
      <c r="BS543" s="16"/>
      <c r="BT543" s="16"/>
      <c r="BU543" s="16"/>
      <c r="BV543" s="16"/>
      <c r="BW543" s="140"/>
      <c r="BX543" s="126"/>
      <c r="BY543" s="16"/>
      <c r="BZ543" s="140"/>
      <c r="CA543" s="126"/>
      <c r="CB543" s="16"/>
      <c r="CC543" s="140"/>
      <c r="CD543" s="126"/>
      <c r="CE543" s="16"/>
      <c r="CG543" s="12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</row>
    <row r="544" spans="1:147" s="107" customFormat="1" x14ac:dyDescent="0.2">
      <c r="A544" s="81"/>
      <c r="B544" s="16"/>
      <c r="C544" s="115"/>
      <c r="D544" s="116"/>
      <c r="E544" s="16"/>
      <c r="F544" s="16"/>
      <c r="G544" s="16"/>
      <c r="H544" s="16"/>
      <c r="J544" s="126"/>
      <c r="K544" s="126"/>
      <c r="L544" s="126"/>
      <c r="M544" s="126"/>
      <c r="N544" s="126"/>
      <c r="O544" s="126"/>
      <c r="P544" s="126"/>
      <c r="Q544" s="58"/>
      <c r="R544" s="139"/>
      <c r="S544" s="58"/>
      <c r="T544" s="16"/>
      <c r="U544" s="16"/>
      <c r="V544" s="16"/>
      <c r="W544" s="16"/>
      <c r="X544" s="16"/>
      <c r="Y544" s="16"/>
      <c r="Z544" s="16"/>
      <c r="AA544" s="140"/>
      <c r="AB544" s="126"/>
      <c r="AC544" s="16"/>
      <c r="AD544" s="16"/>
      <c r="AE544" s="16"/>
      <c r="AF544" s="16"/>
      <c r="AG544" s="16"/>
      <c r="AH544" s="140"/>
      <c r="AI544" s="126"/>
      <c r="AJ544" s="16"/>
      <c r="AK544" s="16"/>
      <c r="AL544" s="16"/>
      <c r="AM544" s="140"/>
      <c r="AN544" s="141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40"/>
      <c r="BG544" s="126"/>
      <c r="BH544" s="16"/>
      <c r="BI544" s="16"/>
      <c r="BJ544" s="16"/>
      <c r="BK544" s="16"/>
      <c r="BL544" s="16"/>
      <c r="BM544" s="16"/>
      <c r="BN544" s="16"/>
      <c r="BO544" s="16"/>
      <c r="BP544" s="140"/>
      <c r="BQ544" s="126"/>
      <c r="BR544" s="16"/>
      <c r="BS544" s="16"/>
      <c r="BT544" s="16"/>
      <c r="BU544" s="16"/>
      <c r="BV544" s="16"/>
      <c r="BW544" s="140"/>
      <c r="BX544" s="126"/>
      <c r="BY544" s="16"/>
      <c r="BZ544" s="140"/>
      <c r="CA544" s="126"/>
      <c r="CB544" s="16"/>
      <c r="CC544" s="140"/>
      <c r="CD544" s="126"/>
      <c r="CE544" s="16"/>
      <c r="CG544" s="12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</row>
    <row r="545" spans="1:147" s="107" customFormat="1" x14ac:dyDescent="0.2">
      <c r="A545" s="81"/>
      <c r="B545" s="16"/>
      <c r="C545" s="115"/>
      <c r="D545" s="116"/>
      <c r="E545" s="16"/>
      <c r="F545" s="16"/>
      <c r="G545" s="16"/>
      <c r="H545" s="16"/>
      <c r="J545" s="126"/>
      <c r="K545" s="126"/>
      <c r="L545" s="126"/>
      <c r="M545" s="126"/>
      <c r="N545" s="126"/>
      <c r="O545" s="126"/>
      <c r="P545" s="126"/>
      <c r="Q545" s="58"/>
      <c r="R545" s="139"/>
      <c r="S545" s="58"/>
      <c r="T545" s="16"/>
      <c r="U545" s="16"/>
      <c r="V545" s="16"/>
      <c r="W545" s="16"/>
      <c r="X545" s="16"/>
      <c r="Y545" s="16"/>
      <c r="Z545" s="16"/>
      <c r="AA545" s="140"/>
      <c r="AB545" s="126"/>
      <c r="AC545" s="16"/>
      <c r="AD545" s="16"/>
      <c r="AE545" s="16"/>
      <c r="AF545" s="16"/>
      <c r="AG545" s="16"/>
      <c r="AH545" s="140"/>
      <c r="AI545" s="126"/>
      <c r="AJ545" s="16"/>
      <c r="AK545" s="16"/>
      <c r="AL545" s="16"/>
      <c r="AM545" s="140"/>
      <c r="AN545" s="141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40"/>
      <c r="BG545" s="126"/>
      <c r="BH545" s="16"/>
      <c r="BI545" s="16"/>
      <c r="BJ545" s="16"/>
      <c r="BK545" s="16"/>
      <c r="BL545" s="16"/>
      <c r="BM545" s="16"/>
      <c r="BN545" s="16"/>
      <c r="BO545" s="16"/>
      <c r="BP545" s="140"/>
      <c r="BQ545" s="126"/>
      <c r="BR545" s="16"/>
      <c r="BS545" s="16"/>
      <c r="BT545" s="16"/>
      <c r="BU545" s="16"/>
      <c r="BV545" s="16"/>
      <c r="BW545" s="140"/>
      <c r="BX545" s="126"/>
      <c r="BY545" s="16"/>
      <c r="BZ545" s="140"/>
      <c r="CA545" s="126"/>
      <c r="CB545" s="16"/>
      <c r="CC545" s="140"/>
      <c r="CD545" s="126"/>
      <c r="CE545" s="16"/>
      <c r="CG545" s="12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</row>
    <row r="546" spans="1:147" s="107" customFormat="1" x14ac:dyDescent="0.2">
      <c r="A546" s="81"/>
      <c r="B546" s="16"/>
      <c r="C546" s="115"/>
      <c r="D546" s="116"/>
      <c r="E546" s="16"/>
      <c r="F546" s="16"/>
      <c r="G546" s="16"/>
      <c r="H546" s="16"/>
      <c r="J546" s="126"/>
      <c r="K546" s="126"/>
      <c r="L546" s="126"/>
      <c r="M546" s="126"/>
      <c r="N546" s="126"/>
      <c r="O546" s="126"/>
      <c r="P546" s="126"/>
      <c r="Q546" s="58"/>
      <c r="R546" s="139"/>
      <c r="S546" s="58"/>
      <c r="T546" s="16"/>
      <c r="U546" s="16"/>
      <c r="V546" s="16"/>
      <c r="W546" s="16"/>
      <c r="X546" s="16"/>
      <c r="Y546" s="16"/>
      <c r="Z546" s="16"/>
      <c r="AA546" s="140"/>
      <c r="AB546" s="126"/>
      <c r="AC546" s="16"/>
      <c r="AD546" s="16"/>
      <c r="AE546" s="16"/>
      <c r="AF546" s="16"/>
      <c r="AG546" s="16"/>
      <c r="AH546" s="140"/>
      <c r="AI546" s="126"/>
      <c r="AJ546" s="16"/>
      <c r="AK546" s="16"/>
      <c r="AL546" s="16"/>
      <c r="AM546" s="140"/>
      <c r="AN546" s="141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40"/>
      <c r="BG546" s="126"/>
      <c r="BH546" s="16"/>
      <c r="BI546" s="16"/>
      <c r="BJ546" s="16"/>
      <c r="BK546" s="16"/>
      <c r="BL546" s="16"/>
      <c r="BM546" s="16"/>
      <c r="BN546" s="16"/>
      <c r="BO546" s="16"/>
      <c r="BP546" s="140"/>
      <c r="BQ546" s="126"/>
      <c r="BR546" s="16"/>
      <c r="BS546" s="16"/>
      <c r="BT546" s="16"/>
      <c r="BU546" s="16"/>
      <c r="BV546" s="16"/>
      <c r="BW546" s="140"/>
      <c r="BX546" s="126"/>
      <c r="BY546" s="16"/>
      <c r="BZ546" s="140"/>
      <c r="CA546" s="126"/>
      <c r="CB546" s="16"/>
      <c r="CC546" s="140"/>
      <c r="CD546" s="126"/>
      <c r="CE546" s="16"/>
      <c r="CG546" s="12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</row>
    <row r="547" spans="1:147" s="107" customFormat="1" x14ac:dyDescent="0.2">
      <c r="A547" s="81"/>
      <c r="B547" s="16"/>
      <c r="C547" s="115"/>
      <c r="D547" s="116"/>
      <c r="E547" s="16"/>
      <c r="F547" s="16"/>
      <c r="G547" s="16"/>
      <c r="H547" s="16"/>
      <c r="J547" s="126"/>
      <c r="K547" s="126"/>
      <c r="L547" s="126"/>
      <c r="M547" s="126"/>
      <c r="N547" s="126"/>
      <c r="O547" s="126"/>
      <c r="P547" s="126"/>
      <c r="Q547" s="58"/>
      <c r="R547" s="139"/>
      <c r="S547" s="58"/>
      <c r="T547" s="16"/>
      <c r="U547" s="16"/>
      <c r="V547" s="16"/>
      <c r="W547" s="16"/>
      <c r="X547" s="16"/>
      <c r="Y547" s="16"/>
      <c r="Z547" s="16"/>
      <c r="AA547" s="140"/>
      <c r="AB547" s="126"/>
      <c r="AC547" s="16"/>
      <c r="AD547" s="16"/>
      <c r="AE547" s="16"/>
      <c r="AF547" s="16"/>
      <c r="AG547" s="16"/>
      <c r="AH547" s="140"/>
      <c r="AI547" s="126"/>
      <c r="AJ547" s="16"/>
      <c r="AK547" s="16"/>
      <c r="AL547" s="16"/>
      <c r="AM547" s="140"/>
      <c r="AN547" s="141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40"/>
      <c r="BG547" s="126"/>
      <c r="BH547" s="16"/>
      <c r="BI547" s="16"/>
      <c r="BJ547" s="16"/>
      <c r="BK547" s="16"/>
      <c r="BL547" s="16"/>
      <c r="BM547" s="16"/>
      <c r="BN547" s="16"/>
      <c r="BO547" s="16"/>
      <c r="BP547" s="140"/>
      <c r="BQ547" s="126"/>
      <c r="BR547" s="16"/>
      <c r="BS547" s="16"/>
      <c r="BT547" s="16"/>
      <c r="BU547" s="16"/>
      <c r="BV547" s="16"/>
      <c r="BW547" s="140"/>
      <c r="BX547" s="126"/>
      <c r="BY547" s="16"/>
      <c r="BZ547" s="140"/>
      <c r="CA547" s="126"/>
      <c r="CB547" s="16"/>
      <c r="CC547" s="140"/>
      <c r="CD547" s="126"/>
      <c r="CE547" s="16"/>
      <c r="CG547" s="12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</row>
    <row r="548" spans="1:147" s="107" customFormat="1" x14ac:dyDescent="0.2">
      <c r="A548" s="81"/>
      <c r="B548" s="16"/>
      <c r="C548" s="115"/>
      <c r="D548" s="116"/>
      <c r="E548" s="16"/>
      <c r="F548" s="16"/>
      <c r="G548" s="16"/>
      <c r="H548" s="16"/>
      <c r="J548" s="126"/>
      <c r="K548" s="126"/>
      <c r="L548" s="126"/>
      <c r="M548" s="126"/>
      <c r="N548" s="126"/>
      <c r="O548" s="126"/>
      <c r="P548" s="126"/>
      <c r="Q548" s="58"/>
      <c r="R548" s="139"/>
      <c r="S548" s="58"/>
      <c r="T548" s="16"/>
      <c r="U548" s="16"/>
      <c r="V548" s="16"/>
      <c r="W548" s="16"/>
      <c r="X548" s="16"/>
      <c r="Y548" s="16"/>
      <c r="Z548" s="16"/>
      <c r="AA548" s="140"/>
      <c r="AB548" s="126"/>
      <c r="AC548" s="16"/>
      <c r="AD548" s="16"/>
      <c r="AE548" s="16"/>
      <c r="AF548" s="16"/>
      <c r="AG548" s="16"/>
      <c r="AH548" s="140"/>
      <c r="AI548" s="126"/>
      <c r="AJ548" s="16"/>
      <c r="AK548" s="16"/>
      <c r="AL548" s="16"/>
      <c r="AM548" s="140"/>
      <c r="AN548" s="141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40"/>
      <c r="BG548" s="126"/>
      <c r="BH548" s="16"/>
      <c r="BI548" s="16"/>
      <c r="BJ548" s="16"/>
      <c r="BK548" s="16"/>
      <c r="BL548" s="16"/>
      <c r="BM548" s="16"/>
      <c r="BN548" s="16"/>
      <c r="BO548" s="16"/>
      <c r="BP548" s="140"/>
      <c r="BQ548" s="126"/>
      <c r="BR548" s="16"/>
      <c r="BS548" s="16"/>
      <c r="BT548" s="16"/>
      <c r="BU548" s="16"/>
      <c r="BV548" s="16"/>
      <c r="BW548" s="140"/>
      <c r="BX548" s="126"/>
      <c r="BY548" s="16"/>
      <c r="BZ548" s="140"/>
      <c r="CA548" s="126"/>
      <c r="CB548" s="16"/>
      <c r="CC548" s="140"/>
      <c r="CD548" s="126"/>
      <c r="CE548" s="16"/>
      <c r="CG548" s="12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</row>
    <row r="549" spans="1:147" s="107" customFormat="1" x14ac:dyDescent="0.2">
      <c r="A549" s="81"/>
      <c r="B549" s="16"/>
      <c r="C549" s="115"/>
      <c r="D549" s="116"/>
      <c r="E549" s="16"/>
      <c r="F549" s="16"/>
      <c r="G549" s="16"/>
      <c r="H549" s="16"/>
      <c r="J549" s="126"/>
      <c r="K549" s="126"/>
      <c r="L549" s="126"/>
      <c r="M549" s="126"/>
      <c r="N549" s="126"/>
      <c r="O549" s="126"/>
      <c r="P549" s="126"/>
      <c r="Q549" s="58"/>
      <c r="R549" s="139"/>
      <c r="S549" s="58"/>
      <c r="T549" s="16"/>
      <c r="U549" s="16"/>
      <c r="V549" s="16"/>
      <c r="W549" s="16"/>
      <c r="X549" s="16"/>
      <c r="Y549" s="16"/>
      <c r="Z549" s="16"/>
      <c r="AA549" s="140"/>
      <c r="AB549" s="126"/>
      <c r="AC549" s="16"/>
      <c r="AD549" s="16"/>
      <c r="AE549" s="16"/>
      <c r="AF549" s="16"/>
      <c r="AG549" s="16"/>
      <c r="AH549" s="140"/>
      <c r="AI549" s="126"/>
      <c r="AJ549" s="16"/>
      <c r="AK549" s="16"/>
      <c r="AL549" s="16"/>
      <c r="AM549" s="140"/>
      <c r="AN549" s="141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40"/>
      <c r="BG549" s="126"/>
      <c r="BH549" s="16"/>
      <c r="BI549" s="16"/>
      <c r="BJ549" s="16"/>
      <c r="BK549" s="16"/>
      <c r="BL549" s="16"/>
      <c r="BM549" s="16"/>
      <c r="BN549" s="16"/>
      <c r="BO549" s="16"/>
      <c r="BP549" s="140"/>
      <c r="BQ549" s="126"/>
      <c r="BR549" s="16"/>
      <c r="BS549" s="16"/>
      <c r="BT549" s="16"/>
      <c r="BU549" s="16"/>
      <c r="BV549" s="16"/>
      <c r="BW549" s="140"/>
      <c r="BX549" s="126"/>
      <c r="BY549" s="16"/>
      <c r="BZ549" s="140"/>
      <c r="CA549" s="126"/>
      <c r="CB549" s="16"/>
      <c r="CC549" s="140"/>
      <c r="CD549" s="126"/>
      <c r="CE549" s="16"/>
      <c r="CG549" s="12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</row>
    <row r="550" spans="1:147" s="107" customFormat="1" x14ac:dyDescent="0.2">
      <c r="A550" s="81"/>
      <c r="B550" s="16"/>
      <c r="C550" s="115"/>
      <c r="D550" s="116"/>
      <c r="E550" s="16"/>
      <c r="F550" s="16"/>
      <c r="G550" s="16"/>
      <c r="H550" s="16"/>
      <c r="J550" s="126"/>
      <c r="K550" s="126"/>
      <c r="L550" s="126"/>
      <c r="M550" s="126"/>
      <c r="N550" s="126"/>
      <c r="O550" s="126"/>
      <c r="P550" s="126"/>
      <c r="Q550" s="58"/>
      <c r="R550" s="139"/>
      <c r="S550" s="58"/>
      <c r="T550" s="16"/>
      <c r="U550" s="16"/>
      <c r="V550" s="16"/>
      <c r="W550" s="16"/>
      <c r="X550" s="16"/>
      <c r="Y550" s="16"/>
      <c r="Z550" s="16"/>
      <c r="AA550" s="140"/>
      <c r="AB550" s="126"/>
      <c r="AC550" s="16"/>
      <c r="AD550" s="16"/>
      <c r="AE550" s="16"/>
      <c r="AF550" s="16"/>
      <c r="AG550" s="16"/>
      <c r="AH550" s="140"/>
      <c r="AI550" s="126"/>
      <c r="AJ550" s="16"/>
      <c r="AK550" s="16"/>
      <c r="AL550" s="16"/>
      <c r="AM550" s="140"/>
      <c r="AN550" s="141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40"/>
      <c r="BG550" s="126"/>
      <c r="BH550" s="16"/>
      <c r="BI550" s="16"/>
      <c r="BJ550" s="16"/>
      <c r="BK550" s="16"/>
      <c r="BL550" s="16"/>
      <c r="BM550" s="16"/>
      <c r="BN550" s="16"/>
      <c r="BO550" s="16"/>
      <c r="BP550" s="140"/>
      <c r="BQ550" s="126"/>
      <c r="BR550" s="16"/>
      <c r="BS550" s="16"/>
      <c r="BT550" s="16"/>
      <c r="BU550" s="16"/>
      <c r="BV550" s="16"/>
      <c r="BW550" s="140"/>
      <c r="BX550" s="126"/>
      <c r="BY550" s="16"/>
      <c r="BZ550" s="140"/>
      <c r="CA550" s="126"/>
      <c r="CB550" s="16"/>
      <c r="CC550" s="140"/>
      <c r="CD550" s="126"/>
      <c r="CE550" s="16"/>
      <c r="CG550" s="12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</row>
    <row r="551" spans="1:147" s="107" customFormat="1" x14ac:dyDescent="0.2">
      <c r="A551" s="81"/>
      <c r="B551" s="16"/>
      <c r="C551" s="115"/>
      <c r="D551" s="116"/>
      <c r="E551" s="16"/>
      <c r="F551" s="16"/>
      <c r="G551" s="16"/>
      <c r="H551" s="16"/>
      <c r="J551" s="126"/>
      <c r="K551" s="126"/>
      <c r="L551" s="126"/>
      <c r="M551" s="126"/>
      <c r="N551" s="126"/>
      <c r="O551" s="126"/>
      <c r="P551" s="126"/>
      <c r="Q551" s="58"/>
      <c r="R551" s="139"/>
      <c r="S551" s="58"/>
      <c r="T551" s="16"/>
      <c r="U551" s="16"/>
      <c r="V551" s="16"/>
      <c r="W551" s="16"/>
      <c r="X551" s="16"/>
      <c r="Y551" s="16"/>
      <c r="Z551" s="16"/>
      <c r="AA551" s="140"/>
      <c r="AB551" s="126"/>
      <c r="AC551" s="16"/>
      <c r="AD551" s="16"/>
      <c r="AE551" s="16"/>
      <c r="AF551" s="16"/>
      <c r="AG551" s="16"/>
      <c r="AH551" s="140"/>
      <c r="AI551" s="126"/>
      <c r="AJ551" s="16"/>
      <c r="AK551" s="16"/>
      <c r="AL551" s="16"/>
      <c r="AM551" s="140"/>
      <c r="AN551" s="141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40"/>
      <c r="BG551" s="126"/>
      <c r="BH551" s="16"/>
      <c r="BI551" s="16"/>
      <c r="BJ551" s="16"/>
      <c r="BK551" s="16"/>
      <c r="BL551" s="16"/>
      <c r="BM551" s="16"/>
      <c r="BN551" s="16"/>
      <c r="BO551" s="16"/>
      <c r="BP551" s="140"/>
      <c r="BQ551" s="126"/>
      <c r="BR551" s="16"/>
      <c r="BS551" s="16"/>
      <c r="BT551" s="16"/>
      <c r="BU551" s="16"/>
      <c r="BV551" s="16"/>
      <c r="BW551" s="140"/>
      <c r="BX551" s="126"/>
      <c r="BY551" s="16"/>
      <c r="BZ551" s="140"/>
      <c r="CA551" s="126"/>
      <c r="CB551" s="16"/>
      <c r="CC551" s="140"/>
      <c r="CD551" s="126"/>
      <c r="CE551" s="16"/>
      <c r="CG551" s="12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</row>
    <row r="552" spans="1:147" s="107" customFormat="1" x14ac:dyDescent="0.2">
      <c r="A552" s="81"/>
      <c r="B552" s="16"/>
      <c r="C552" s="115"/>
      <c r="D552" s="116"/>
      <c r="E552" s="16"/>
      <c r="F552" s="16"/>
      <c r="G552" s="16"/>
      <c r="H552" s="16"/>
      <c r="J552" s="126"/>
      <c r="K552" s="126"/>
      <c r="L552" s="126"/>
      <c r="M552" s="126"/>
      <c r="N552" s="126"/>
      <c r="O552" s="126"/>
      <c r="P552" s="126"/>
      <c r="Q552" s="58"/>
      <c r="R552" s="139"/>
      <c r="S552" s="58"/>
      <c r="T552" s="16"/>
      <c r="U552" s="16"/>
      <c r="V552" s="16"/>
      <c r="W552" s="16"/>
      <c r="X552" s="16"/>
      <c r="Y552" s="16"/>
      <c r="Z552" s="16"/>
      <c r="AA552" s="140"/>
      <c r="AB552" s="126"/>
      <c r="AC552" s="16"/>
      <c r="AD552" s="16"/>
      <c r="AE552" s="16"/>
      <c r="AF552" s="16"/>
      <c r="AG552" s="16"/>
      <c r="AH552" s="140"/>
      <c r="AI552" s="126"/>
      <c r="AJ552" s="16"/>
      <c r="AK552" s="16"/>
      <c r="AL552" s="16"/>
      <c r="AM552" s="140"/>
      <c r="AN552" s="141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40"/>
      <c r="BG552" s="126"/>
      <c r="BH552" s="16"/>
      <c r="BI552" s="16"/>
      <c r="BJ552" s="16"/>
      <c r="BK552" s="16"/>
      <c r="BL552" s="16"/>
      <c r="BM552" s="16"/>
      <c r="BN552" s="16"/>
      <c r="BO552" s="16"/>
      <c r="BP552" s="140"/>
      <c r="BQ552" s="126"/>
      <c r="BR552" s="16"/>
      <c r="BS552" s="16"/>
      <c r="BT552" s="16"/>
      <c r="BU552" s="16"/>
      <c r="BV552" s="16"/>
      <c r="BW552" s="140"/>
      <c r="BX552" s="126"/>
      <c r="BY552" s="16"/>
      <c r="BZ552" s="140"/>
      <c r="CA552" s="126"/>
      <c r="CB552" s="16"/>
      <c r="CC552" s="140"/>
      <c r="CD552" s="126"/>
      <c r="CE552" s="16"/>
      <c r="CG552" s="12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</row>
    <row r="553" spans="1:147" s="107" customFormat="1" x14ac:dyDescent="0.2">
      <c r="A553" s="138"/>
      <c r="B553" s="16"/>
      <c r="C553" s="115"/>
      <c r="D553" s="116"/>
      <c r="E553" s="16"/>
      <c r="F553" s="16"/>
      <c r="G553" s="16"/>
      <c r="H553" s="16"/>
      <c r="J553" s="126"/>
      <c r="K553" s="126"/>
      <c r="L553" s="126"/>
      <c r="M553" s="126"/>
      <c r="N553" s="126"/>
      <c r="O553" s="126"/>
      <c r="P553" s="126"/>
      <c r="Q553" s="58"/>
      <c r="R553" s="139"/>
      <c r="S553" s="58"/>
      <c r="T553" s="16"/>
      <c r="U553" s="16"/>
      <c r="V553" s="16"/>
      <c r="W553" s="16"/>
      <c r="X553" s="16"/>
      <c r="Y553" s="16"/>
      <c r="Z553" s="16"/>
      <c r="AA553" s="140"/>
      <c r="AB553" s="126"/>
      <c r="AC553" s="16"/>
      <c r="AD553" s="16"/>
      <c r="AE553" s="16"/>
      <c r="AF553" s="16"/>
      <c r="AG553" s="16"/>
      <c r="AH553" s="140"/>
      <c r="AI553" s="126"/>
      <c r="AJ553" s="16"/>
      <c r="AK553" s="16"/>
      <c r="AL553" s="16"/>
      <c r="AM553" s="140"/>
      <c r="AN553" s="141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40"/>
      <c r="BG553" s="126"/>
      <c r="BH553" s="16"/>
      <c r="BI553" s="16"/>
      <c r="BJ553" s="16"/>
      <c r="BK553" s="16"/>
      <c r="BL553" s="16"/>
      <c r="BM553" s="16"/>
      <c r="BN553" s="16"/>
      <c r="BO553" s="16"/>
      <c r="BP553" s="140"/>
      <c r="BQ553" s="126"/>
      <c r="BR553" s="16"/>
      <c r="BS553" s="16"/>
      <c r="BT553" s="16"/>
      <c r="BU553" s="16"/>
      <c r="BV553" s="16"/>
      <c r="BW553" s="140"/>
      <c r="BX553" s="126"/>
      <c r="BY553" s="16"/>
      <c r="BZ553" s="140"/>
      <c r="CA553" s="126"/>
      <c r="CB553" s="16"/>
      <c r="CC553" s="140"/>
      <c r="CD553" s="126"/>
      <c r="CE553" s="16"/>
      <c r="CG553" s="12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</row>
    <row r="554" spans="1:147" s="107" customFormat="1" x14ac:dyDescent="0.2">
      <c r="A554" s="81"/>
      <c r="B554" s="16"/>
      <c r="C554" s="115"/>
      <c r="D554" s="116"/>
      <c r="E554" s="16"/>
      <c r="F554" s="16"/>
      <c r="G554" s="16"/>
      <c r="H554" s="16"/>
      <c r="J554" s="126"/>
      <c r="K554" s="126"/>
      <c r="L554" s="126"/>
      <c r="M554" s="126"/>
      <c r="N554" s="126"/>
      <c r="O554" s="126"/>
      <c r="P554" s="126"/>
      <c r="Q554" s="58"/>
      <c r="R554" s="139"/>
      <c r="S554" s="58"/>
      <c r="T554" s="16"/>
      <c r="U554" s="16"/>
      <c r="V554" s="16"/>
      <c r="W554" s="16"/>
      <c r="X554" s="16"/>
      <c r="Y554" s="16"/>
      <c r="Z554" s="16"/>
      <c r="AA554" s="140"/>
      <c r="AB554" s="126"/>
      <c r="AC554" s="16"/>
      <c r="AD554" s="16"/>
      <c r="AE554" s="16"/>
      <c r="AF554" s="16"/>
      <c r="AG554" s="16"/>
      <c r="AH554" s="140"/>
      <c r="AI554" s="126"/>
      <c r="AJ554" s="16"/>
      <c r="AK554" s="16"/>
      <c r="AL554" s="16"/>
      <c r="AM554" s="140"/>
      <c r="AN554" s="141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40"/>
      <c r="BG554" s="126"/>
      <c r="BH554" s="16"/>
      <c r="BI554" s="16"/>
      <c r="BJ554" s="16"/>
      <c r="BK554" s="16"/>
      <c r="BL554" s="16"/>
      <c r="BM554" s="16"/>
      <c r="BN554" s="16"/>
      <c r="BO554" s="16"/>
      <c r="BP554" s="140"/>
      <c r="BQ554" s="126"/>
      <c r="BR554" s="16"/>
      <c r="BS554" s="16"/>
      <c r="BT554" s="16"/>
      <c r="BU554" s="16"/>
      <c r="BV554" s="16"/>
      <c r="BW554" s="140"/>
      <c r="BX554" s="126"/>
      <c r="BY554" s="16"/>
      <c r="BZ554" s="140"/>
      <c r="CA554" s="126"/>
      <c r="CB554" s="16"/>
      <c r="CC554" s="140"/>
      <c r="CD554" s="126"/>
      <c r="CE554" s="16"/>
      <c r="CG554" s="12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</row>
    <row r="555" spans="1:147" s="107" customFormat="1" x14ac:dyDescent="0.2">
      <c r="A555" s="81"/>
      <c r="B555" s="16"/>
      <c r="C555" s="115"/>
      <c r="D555" s="116"/>
      <c r="E555" s="16"/>
      <c r="F555" s="16"/>
      <c r="G555" s="16"/>
      <c r="H555" s="16"/>
      <c r="J555" s="126"/>
      <c r="K555" s="126"/>
      <c r="L555" s="126"/>
      <c r="M555" s="126"/>
      <c r="N555" s="126"/>
      <c r="O555" s="126"/>
      <c r="P555" s="126"/>
      <c r="Q555" s="58"/>
      <c r="R555" s="139"/>
      <c r="S555" s="58"/>
      <c r="T555" s="16"/>
      <c r="U555" s="16"/>
      <c r="V555" s="16"/>
      <c r="W555" s="16"/>
      <c r="X555" s="16"/>
      <c r="Y555" s="16"/>
      <c r="Z555" s="16"/>
      <c r="AA555" s="140"/>
      <c r="AB555" s="126"/>
      <c r="AC555" s="16"/>
      <c r="AD555" s="16"/>
      <c r="AE555" s="16"/>
      <c r="AF555" s="16"/>
      <c r="AG555" s="16"/>
      <c r="AH555" s="140"/>
      <c r="AI555" s="126"/>
      <c r="AJ555" s="16"/>
      <c r="AK555" s="16"/>
      <c r="AL555" s="16"/>
      <c r="AM555" s="140"/>
      <c r="AN555" s="141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40"/>
      <c r="BG555" s="126"/>
      <c r="BH555" s="16"/>
      <c r="BI555" s="16"/>
      <c r="BJ555" s="16"/>
      <c r="BK555" s="16"/>
      <c r="BL555" s="16"/>
      <c r="BM555" s="16"/>
      <c r="BN555" s="16"/>
      <c r="BO555" s="16"/>
      <c r="BP555" s="140"/>
      <c r="BQ555" s="126"/>
      <c r="BR555" s="16"/>
      <c r="BS555" s="16"/>
      <c r="BT555" s="16"/>
      <c r="BU555" s="16"/>
      <c r="BV555" s="16"/>
      <c r="BW555" s="140"/>
      <c r="BX555" s="126"/>
      <c r="BY555" s="16"/>
      <c r="BZ555" s="140"/>
      <c r="CA555" s="126"/>
      <c r="CB555" s="16"/>
      <c r="CC555" s="140"/>
      <c r="CD555" s="126"/>
      <c r="CE555" s="16"/>
      <c r="CG555" s="12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</row>
    <row r="556" spans="1:147" s="107" customFormat="1" x14ac:dyDescent="0.2">
      <c r="A556" s="81"/>
      <c r="B556" s="16"/>
      <c r="C556" s="115"/>
      <c r="D556" s="116"/>
      <c r="E556" s="16"/>
      <c r="F556" s="16"/>
      <c r="G556" s="16"/>
      <c r="H556" s="16"/>
      <c r="J556" s="126"/>
      <c r="K556" s="126"/>
      <c r="L556" s="126"/>
      <c r="M556" s="126"/>
      <c r="N556" s="126"/>
      <c r="O556" s="126"/>
      <c r="P556" s="126"/>
      <c r="Q556" s="58"/>
      <c r="R556" s="139"/>
      <c r="S556" s="58"/>
      <c r="T556" s="16"/>
      <c r="U556" s="16"/>
      <c r="V556" s="16"/>
      <c r="W556" s="16"/>
      <c r="X556" s="16"/>
      <c r="Y556" s="16"/>
      <c r="Z556" s="16"/>
      <c r="AA556" s="140"/>
      <c r="AB556" s="126"/>
      <c r="AC556" s="16"/>
      <c r="AD556" s="16"/>
      <c r="AE556" s="16"/>
      <c r="AF556" s="16"/>
      <c r="AG556" s="16"/>
      <c r="AH556" s="140"/>
      <c r="AI556" s="126"/>
      <c r="AJ556" s="16"/>
      <c r="AK556" s="16"/>
      <c r="AL556" s="16"/>
      <c r="AM556" s="140"/>
      <c r="AN556" s="141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40"/>
      <c r="BG556" s="126"/>
      <c r="BH556" s="16"/>
      <c r="BI556" s="16"/>
      <c r="BJ556" s="16"/>
      <c r="BK556" s="16"/>
      <c r="BL556" s="16"/>
      <c r="BM556" s="16"/>
      <c r="BN556" s="16"/>
      <c r="BO556" s="16"/>
      <c r="BP556" s="140"/>
      <c r="BQ556" s="126"/>
      <c r="BR556" s="16"/>
      <c r="BS556" s="16"/>
      <c r="BT556" s="16"/>
      <c r="BU556" s="16"/>
      <c r="BV556" s="16"/>
      <c r="BW556" s="140"/>
      <c r="BX556" s="126"/>
      <c r="BY556" s="16"/>
      <c r="BZ556" s="140"/>
      <c r="CA556" s="126"/>
      <c r="CB556" s="16"/>
      <c r="CC556" s="140"/>
      <c r="CD556" s="126"/>
      <c r="CE556" s="16"/>
      <c r="CG556" s="12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</row>
    <row r="557" spans="1:147" s="107" customFormat="1" x14ac:dyDescent="0.2">
      <c r="A557" s="81"/>
      <c r="B557" s="16"/>
      <c r="C557" s="115"/>
      <c r="D557" s="116"/>
      <c r="E557" s="16"/>
      <c r="F557" s="16"/>
      <c r="G557" s="16"/>
      <c r="H557" s="16"/>
      <c r="J557" s="126"/>
      <c r="K557" s="126"/>
      <c r="L557" s="126"/>
      <c r="M557" s="126"/>
      <c r="N557" s="126"/>
      <c r="O557" s="126"/>
      <c r="P557" s="126"/>
      <c r="Q557" s="58"/>
      <c r="R557" s="139"/>
      <c r="S557" s="58"/>
      <c r="T557" s="16"/>
      <c r="U557" s="16"/>
      <c r="V557" s="16"/>
      <c r="W557" s="16"/>
      <c r="X557" s="16"/>
      <c r="Y557" s="16"/>
      <c r="Z557" s="16"/>
      <c r="AA557" s="140"/>
      <c r="AB557" s="126"/>
      <c r="AC557" s="16"/>
      <c r="AD557" s="16"/>
      <c r="AE557" s="16"/>
      <c r="AF557" s="16"/>
      <c r="AG557" s="16"/>
      <c r="AH557" s="140"/>
      <c r="AI557" s="126"/>
      <c r="AJ557" s="16"/>
      <c r="AK557" s="16"/>
      <c r="AL557" s="16"/>
      <c r="AM557" s="140"/>
      <c r="AN557" s="141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40"/>
      <c r="BG557" s="126"/>
      <c r="BH557" s="16"/>
      <c r="BI557" s="16"/>
      <c r="BJ557" s="16"/>
      <c r="BK557" s="16"/>
      <c r="BL557" s="16"/>
      <c r="BM557" s="16"/>
      <c r="BN557" s="16"/>
      <c r="BO557" s="16"/>
      <c r="BP557" s="140"/>
      <c r="BQ557" s="126"/>
      <c r="BR557" s="16"/>
      <c r="BS557" s="16"/>
      <c r="BT557" s="16"/>
      <c r="BU557" s="16"/>
      <c r="BV557" s="16"/>
      <c r="BW557" s="140"/>
      <c r="BX557" s="126"/>
      <c r="BY557" s="16"/>
      <c r="BZ557" s="140"/>
      <c r="CA557" s="126"/>
      <c r="CB557" s="16"/>
      <c r="CC557" s="140"/>
      <c r="CD557" s="126"/>
      <c r="CE557" s="16"/>
      <c r="CG557" s="12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</row>
    <row r="558" spans="1:147" s="107" customFormat="1" x14ac:dyDescent="0.2">
      <c r="A558" s="81"/>
      <c r="B558" s="16"/>
      <c r="C558" s="115"/>
      <c r="D558" s="116"/>
      <c r="E558" s="16"/>
      <c r="F558" s="16"/>
      <c r="G558" s="16"/>
      <c r="H558" s="16"/>
      <c r="J558" s="126"/>
      <c r="K558" s="126"/>
      <c r="L558" s="126"/>
      <c r="M558" s="126"/>
      <c r="N558" s="126"/>
      <c r="O558" s="126"/>
      <c r="P558" s="126"/>
      <c r="Q558" s="58"/>
      <c r="R558" s="139"/>
      <c r="S558" s="58"/>
      <c r="T558" s="16"/>
      <c r="U558" s="16"/>
      <c r="V558" s="16"/>
      <c r="W558" s="16"/>
      <c r="X558" s="16"/>
      <c r="Y558" s="16"/>
      <c r="Z558" s="16"/>
      <c r="AA558" s="140"/>
      <c r="AB558" s="126"/>
      <c r="AC558" s="16"/>
      <c r="AD558" s="16"/>
      <c r="AE558" s="16"/>
      <c r="AF558" s="16"/>
      <c r="AG558" s="16"/>
      <c r="AH558" s="140"/>
      <c r="AI558" s="126"/>
      <c r="AJ558" s="16"/>
      <c r="AK558" s="16"/>
      <c r="AL558" s="16"/>
      <c r="AM558" s="140"/>
      <c r="AN558" s="141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40"/>
      <c r="BG558" s="126"/>
      <c r="BH558" s="16"/>
      <c r="BI558" s="16"/>
      <c r="BJ558" s="16"/>
      <c r="BK558" s="16"/>
      <c r="BL558" s="16"/>
      <c r="BM558" s="16"/>
      <c r="BN558" s="16"/>
      <c r="BO558" s="16"/>
      <c r="BP558" s="140"/>
      <c r="BQ558" s="126"/>
      <c r="BR558" s="16"/>
      <c r="BS558" s="16"/>
      <c r="BT558" s="16"/>
      <c r="BU558" s="16"/>
      <c r="BV558" s="16"/>
      <c r="BW558" s="140"/>
      <c r="BX558" s="126"/>
      <c r="BY558" s="16"/>
      <c r="BZ558" s="140"/>
      <c r="CA558" s="126"/>
      <c r="CB558" s="16"/>
      <c r="CC558" s="140"/>
      <c r="CD558" s="126"/>
      <c r="CE558" s="16"/>
      <c r="CG558" s="12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</row>
    <row r="559" spans="1:147" s="107" customFormat="1" x14ac:dyDescent="0.2">
      <c r="A559" s="81"/>
      <c r="B559" s="16"/>
      <c r="C559" s="115"/>
      <c r="D559" s="116"/>
      <c r="E559" s="16"/>
      <c r="F559" s="16"/>
      <c r="G559" s="16"/>
      <c r="H559" s="16"/>
      <c r="J559" s="126"/>
      <c r="K559" s="126"/>
      <c r="L559" s="126"/>
      <c r="M559" s="126"/>
      <c r="N559" s="126"/>
      <c r="O559" s="126"/>
      <c r="P559" s="126"/>
      <c r="Q559" s="58"/>
      <c r="R559" s="139"/>
      <c r="S559" s="58"/>
      <c r="T559" s="16"/>
      <c r="U559" s="16"/>
      <c r="V559" s="16"/>
      <c r="W559" s="16"/>
      <c r="X559" s="16"/>
      <c r="Y559" s="16"/>
      <c r="Z559" s="16"/>
      <c r="AA559" s="140"/>
      <c r="AB559" s="126"/>
      <c r="AC559" s="16"/>
      <c r="AD559" s="16"/>
      <c r="AE559" s="16"/>
      <c r="AF559" s="16"/>
      <c r="AG559" s="16"/>
      <c r="AH559" s="140"/>
      <c r="AI559" s="126"/>
      <c r="AJ559" s="16"/>
      <c r="AK559" s="16"/>
      <c r="AL559" s="16"/>
      <c r="AM559" s="140"/>
      <c r="AN559" s="141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40"/>
      <c r="BG559" s="126"/>
      <c r="BH559" s="16"/>
      <c r="BI559" s="16"/>
      <c r="BJ559" s="16"/>
      <c r="BK559" s="16"/>
      <c r="BL559" s="16"/>
      <c r="BM559" s="16"/>
      <c r="BN559" s="16"/>
      <c r="BO559" s="16"/>
      <c r="BP559" s="140"/>
      <c r="BQ559" s="126"/>
      <c r="BR559" s="16"/>
      <c r="BS559" s="16"/>
      <c r="BT559" s="16"/>
      <c r="BU559" s="16"/>
      <c r="BV559" s="16"/>
      <c r="BW559" s="140"/>
      <c r="BX559" s="126"/>
      <c r="BY559" s="16"/>
      <c r="BZ559" s="140"/>
      <c r="CA559" s="126"/>
      <c r="CB559" s="16"/>
      <c r="CC559" s="140"/>
      <c r="CD559" s="126"/>
      <c r="CE559" s="16"/>
      <c r="CG559" s="12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</row>
    <row r="560" spans="1:147" s="107" customFormat="1" x14ac:dyDescent="0.2">
      <c r="A560" s="81"/>
      <c r="B560" s="16"/>
      <c r="C560" s="115"/>
      <c r="D560" s="116"/>
      <c r="E560" s="16"/>
      <c r="F560" s="16"/>
      <c r="G560" s="16"/>
      <c r="H560" s="16"/>
      <c r="J560" s="126"/>
      <c r="K560" s="126"/>
      <c r="L560" s="126"/>
      <c r="M560" s="126"/>
      <c r="N560" s="126"/>
      <c r="O560" s="126"/>
      <c r="P560" s="126"/>
      <c r="Q560" s="58"/>
      <c r="R560" s="139"/>
      <c r="S560" s="58"/>
      <c r="T560" s="16"/>
      <c r="U560" s="16"/>
      <c r="V560" s="16"/>
      <c r="W560" s="16"/>
      <c r="X560" s="16"/>
      <c r="Y560" s="16"/>
      <c r="Z560" s="16"/>
      <c r="AA560" s="140"/>
      <c r="AB560" s="126"/>
      <c r="AC560" s="16"/>
      <c r="AD560" s="16"/>
      <c r="AE560" s="16"/>
      <c r="AF560" s="16"/>
      <c r="AG560" s="16"/>
      <c r="AH560" s="140"/>
      <c r="AI560" s="126"/>
      <c r="AJ560" s="16"/>
      <c r="AK560" s="16"/>
      <c r="AL560" s="16"/>
      <c r="AM560" s="140"/>
      <c r="AN560" s="141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40"/>
      <c r="BG560" s="126"/>
      <c r="BH560" s="16"/>
      <c r="BI560" s="16"/>
      <c r="BJ560" s="16"/>
      <c r="BK560" s="16"/>
      <c r="BL560" s="16"/>
      <c r="BM560" s="16"/>
      <c r="BN560" s="16"/>
      <c r="BO560" s="16"/>
      <c r="BP560" s="140"/>
      <c r="BQ560" s="126"/>
      <c r="BR560" s="16"/>
      <c r="BS560" s="16"/>
      <c r="BT560" s="16"/>
      <c r="BU560" s="16"/>
      <c r="BV560" s="16"/>
      <c r="BW560" s="140"/>
      <c r="BX560" s="126"/>
      <c r="BY560" s="16"/>
      <c r="BZ560" s="140"/>
      <c r="CA560" s="126"/>
      <c r="CB560" s="16"/>
      <c r="CC560" s="140"/>
      <c r="CD560" s="126"/>
      <c r="CE560" s="16"/>
      <c r="CG560" s="12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</row>
    <row r="561" spans="1:147" s="107" customFormat="1" x14ac:dyDescent="0.2">
      <c r="A561" s="81"/>
      <c r="B561" s="16"/>
      <c r="C561" s="115"/>
      <c r="D561" s="116"/>
      <c r="E561" s="16"/>
      <c r="F561" s="16"/>
      <c r="G561" s="16"/>
      <c r="H561" s="16"/>
      <c r="J561" s="126"/>
      <c r="K561" s="126"/>
      <c r="L561" s="126"/>
      <c r="M561" s="126"/>
      <c r="N561" s="126"/>
      <c r="O561" s="126"/>
      <c r="P561" s="126"/>
      <c r="Q561" s="58"/>
      <c r="R561" s="139"/>
      <c r="S561" s="58"/>
      <c r="T561" s="16"/>
      <c r="U561" s="16"/>
      <c r="V561" s="16"/>
      <c r="W561" s="16"/>
      <c r="X561" s="16"/>
      <c r="Y561" s="16"/>
      <c r="Z561" s="16"/>
      <c r="AA561" s="140"/>
      <c r="AB561" s="126"/>
      <c r="AC561" s="16"/>
      <c r="AD561" s="16"/>
      <c r="AE561" s="16"/>
      <c r="AF561" s="16"/>
      <c r="AG561" s="16"/>
      <c r="AH561" s="140"/>
      <c r="AI561" s="126"/>
      <c r="AJ561" s="16"/>
      <c r="AK561" s="16"/>
      <c r="AL561" s="16"/>
      <c r="AM561" s="140"/>
      <c r="AN561" s="141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40"/>
      <c r="BG561" s="126"/>
      <c r="BH561" s="16"/>
      <c r="BI561" s="16"/>
      <c r="BJ561" s="16"/>
      <c r="BK561" s="16"/>
      <c r="BL561" s="16"/>
      <c r="BM561" s="16"/>
      <c r="BN561" s="16"/>
      <c r="BO561" s="16"/>
      <c r="BP561" s="140"/>
      <c r="BQ561" s="126"/>
      <c r="BR561" s="16"/>
      <c r="BS561" s="16"/>
      <c r="BT561" s="16"/>
      <c r="BU561" s="16"/>
      <c r="BV561" s="16"/>
      <c r="BW561" s="140"/>
      <c r="BX561" s="126"/>
      <c r="BY561" s="16"/>
      <c r="BZ561" s="140"/>
      <c r="CA561" s="126"/>
      <c r="CB561" s="16"/>
      <c r="CC561" s="140"/>
      <c r="CD561" s="126"/>
      <c r="CE561" s="16"/>
      <c r="CG561" s="12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</row>
    <row r="562" spans="1:147" s="107" customFormat="1" x14ac:dyDescent="0.2">
      <c r="A562" s="81"/>
      <c r="B562" s="16"/>
      <c r="C562" s="115"/>
      <c r="D562" s="116"/>
      <c r="E562" s="16"/>
      <c r="F562" s="16"/>
      <c r="G562" s="16"/>
      <c r="H562" s="16"/>
      <c r="J562" s="126"/>
      <c r="K562" s="126"/>
      <c r="L562" s="126"/>
      <c r="M562" s="126"/>
      <c r="N562" s="126"/>
      <c r="O562" s="126"/>
      <c r="P562" s="126"/>
      <c r="Q562" s="58"/>
      <c r="R562" s="139"/>
      <c r="S562" s="58"/>
      <c r="T562" s="16"/>
      <c r="U562" s="16"/>
      <c r="V562" s="16"/>
      <c r="W562" s="16"/>
      <c r="X562" s="16"/>
      <c r="Y562" s="16"/>
      <c r="Z562" s="16"/>
      <c r="AA562" s="140"/>
      <c r="AB562" s="126"/>
      <c r="AC562" s="16"/>
      <c r="AD562" s="16"/>
      <c r="AE562" s="16"/>
      <c r="AF562" s="16"/>
      <c r="AG562" s="16"/>
      <c r="AH562" s="140"/>
      <c r="AI562" s="126"/>
      <c r="AJ562" s="16"/>
      <c r="AK562" s="16"/>
      <c r="AL562" s="16"/>
      <c r="AM562" s="140"/>
      <c r="AN562" s="141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40"/>
      <c r="BG562" s="126"/>
      <c r="BH562" s="16"/>
      <c r="BI562" s="16"/>
      <c r="BJ562" s="16"/>
      <c r="BK562" s="16"/>
      <c r="BL562" s="16"/>
      <c r="BM562" s="16"/>
      <c r="BN562" s="16"/>
      <c r="BO562" s="16"/>
      <c r="BP562" s="140"/>
      <c r="BQ562" s="126"/>
      <c r="BR562" s="16"/>
      <c r="BS562" s="16"/>
      <c r="BT562" s="16"/>
      <c r="BU562" s="16"/>
      <c r="BV562" s="16"/>
      <c r="BW562" s="140"/>
      <c r="BX562" s="126"/>
      <c r="BY562" s="16"/>
      <c r="BZ562" s="140"/>
      <c r="CA562" s="126"/>
      <c r="CB562" s="16"/>
      <c r="CC562" s="140"/>
      <c r="CD562" s="126"/>
      <c r="CE562" s="16"/>
      <c r="CG562" s="12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</row>
    <row r="563" spans="1:147" s="107" customFormat="1" x14ac:dyDescent="0.2">
      <c r="A563" s="81"/>
      <c r="B563" s="16"/>
      <c r="C563" s="115"/>
      <c r="D563" s="116"/>
      <c r="E563" s="16"/>
      <c r="F563" s="16"/>
      <c r="G563" s="16"/>
      <c r="H563" s="16"/>
      <c r="J563" s="126"/>
      <c r="K563" s="126"/>
      <c r="L563" s="126"/>
      <c r="M563" s="126"/>
      <c r="N563" s="126"/>
      <c r="O563" s="126"/>
      <c r="P563" s="126"/>
      <c r="Q563" s="58"/>
      <c r="R563" s="139"/>
      <c r="S563" s="58"/>
      <c r="T563" s="16"/>
      <c r="U563" s="16"/>
      <c r="V563" s="16"/>
      <c r="W563" s="16"/>
      <c r="X563" s="16"/>
      <c r="Y563" s="16"/>
      <c r="Z563" s="16"/>
      <c r="AA563" s="140"/>
      <c r="AB563" s="126"/>
      <c r="AC563" s="16"/>
      <c r="AD563" s="16"/>
      <c r="AE563" s="16"/>
      <c r="AF563" s="16"/>
      <c r="AG563" s="16"/>
      <c r="AH563" s="140"/>
      <c r="AI563" s="126"/>
      <c r="AJ563" s="16"/>
      <c r="AK563" s="16"/>
      <c r="AL563" s="16"/>
      <c r="AM563" s="140"/>
      <c r="AN563" s="141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40"/>
      <c r="BG563" s="126"/>
      <c r="BH563" s="16"/>
      <c r="BI563" s="16"/>
      <c r="BJ563" s="16"/>
      <c r="BK563" s="16"/>
      <c r="BL563" s="16"/>
      <c r="BM563" s="16"/>
      <c r="BN563" s="16"/>
      <c r="BO563" s="16"/>
      <c r="BP563" s="140"/>
      <c r="BQ563" s="126"/>
      <c r="BR563" s="16"/>
      <c r="BS563" s="16"/>
      <c r="BT563" s="16"/>
      <c r="BU563" s="16"/>
      <c r="BV563" s="16"/>
      <c r="BW563" s="140"/>
      <c r="BX563" s="126"/>
      <c r="BY563" s="16"/>
      <c r="BZ563" s="140"/>
      <c r="CA563" s="126"/>
      <c r="CB563" s="16"/>
      <c r="CC563" s="140"/>
      <c r="CD563" s="126"/>
      <c r="CE563" s="16"/>
      <c r="CG563" s="12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</row>
    <row r="564" spans="1:147" s="107" customFormat="1" x14ac:dyDescent="0.2">
      <c r="A564" s="81"/>
      <c r="B564" s="16"/>
      <c r="C564" s="115"/>
      <c r="D564" s="116"/>
      <c r="E564" s="16"/>
      <c r="F564" s="16"/>
      <c r="G564" s="16"/>
      <c r="H564" s="16"/>
      <c r="J564" s="126"/>
      <c r="K564" s="126"/>
      <c r="L564" s="126"/>
      <c r="M564" s="126"/>
      <c r="N564" s="126"/>
      <c r="O564" s="126"/>
      <c r="P564" s="126"/>
      <c r="Q564" s="58"/>
      <c r="R564" s="139"/>
      <c r="S564" s="58"/>
      <c r="T564" s="16"/>
      <c r="U564" s="16"/>
      <c r="V564" s="16"/>
      <c r="W564" s="16"/>
      <c r="X564" s="16"/>
      <c r="Y564" s="16"/>
      <c r="Z564" s="16"/>
      <c r="AA564" s="140"/>
      <c r="AB564" s="126"/>
      <c r="AC564" s="16"/>
      <c r="AD564" s="16"/>
      <c r="AE564" s="16"/>
      <c r="AF564" s="16"/>
      <c r="AG564" s="16"/>
      <c r="AH564" s="140"/>
      <c r="AI564" s="126"/>
      <c r="AJ564" s="16"/>
      <c r="AK564" s="16"/>
      <c r="AL564" s="16"/>
      <c r="AM564" s="140"/>
      <c r="AN564" s="141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40"/>
      <c r="BG564" s="126"/>
      <c r="BH564" s="16"/>
      <c r="BI564" s="16"/>
      <c r="BJ564" s="16"/>
      <c r="BK564" s="16"/>
      <c r="BL564" s="16"/>
      <c r="BM564" s="16"/>
      <c r="BN564" s="16"/>
      <c r="BO564" s="16"/>
      <c r="BP564" s="140"/>
      <c r="BQ564" s="126"/>
      <c r="BR564" s="16"/>
      <c r="BS564" s="16"/>
      <c r="BT564" s="16"/>
      <c r="BU564" s="16"/>
      <c r="BV564" s="16"/>
      <c r="BW564" s="140"/>
      <c r="BX564" s="126"/>
      <c r="BY564" s="16"/>
      <c r="BZ564" s="140"/>
      <c r="CA564" s="126"/>
      <c r="CB564" s="16"/>
      <c r="CC564" s="140"/>
      <c r="CD564" s="126"/>
      <c r="CE564" s="16"/>
      <c r="CG564" s="12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</row>
    <row r="565" spans="1:147" s="107" customFormat="1" x14ac:dyDescent="0.2">
      <c r="A565" s="81"/>
      <c r="B565" s="16"/>
      <c r="C565" s="115"/>
      <c r="D565" s="116"/>
      <c r="E565" s="16"/>
      <c r="F565" s="16"/>
      <c r="G565" s="16"/>
      <c r="H565" s="16"/>
      <c r="J565" s="126"/>
      <c r="K565" s="126"/>
      <c r="L565" s="126"/>
      <c r="M565" s="126"/>
      <c r="N565" s="126"/>
      <c r="O565" s="126"/>
      <c r="P565" s="126"/>
      <c r="Q565" s="58"/>
      <c r="R565" s="139"/>
      <c r="S565" s="58"/>
      <c r="T565" s="16"/>
      <c r="U565" s="16"/>
      <c r="V565" s="16"/>
      <c r="W565" s="16"/>
      <c r="X565" s="16"/>
      <c r="Y565" s="16"/>
      <c r="Z565" s="16"/>
      <c r="AA565" s="140"/>
      <c r="AB565" s="126"/>
      <c r="AC565" s="16"/>
      <c r="AD565" s="16"/>
      <c r="AE565" s="16"/>
      <c r="AF565" s="16"/>
      <c r="AG565" s="16"/>
      <c r="AH565" s="140"/>
      <c r="AI565" s="126"/>
      <c r="AJ565" s="16"/>
      <c r="AK565" s="16"/>
      <c r="AL565" s="16"/>
      <c r="AM565" s="140"/>
      <c r="AN565" s="141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40"/>
      <c r="BG565" s="126"/>
      <c r="BH565" s="16"/>
      <c r="BI565" s="16"/>
      <c r="BJ565" s="16"/>
      <c r="BK565" s="16"/>
      <c r="BL565" s="16"/>
      <c r="BM565" s="16"/>
      <c r="BN565" s="16"/>
      <c r="BO565" s="16"/>
      <c r="BP565" s="140"/>
      <c r="BQ565" s="126"/>
      <c r="BR565" s="16"/>
      <c r="BS565" s="16"/>
      <c r="BT565" s="16"/>
      <c r="BU565" s="16"/>
      <c r="BV565" s="16"/>
      <c r="BW565" s="140"/>
      <c r="BX565" s="126"/>
      <c r="BY565" s="16"/>
      <c r="BZ565" s="140"/>
      <c r="CA565" s="126"/>
      <c r="CB565" s="16"/>
      <c r="CC565" s="140"/>
      <c r="CD565" s="126"/>
      <c r="CE565" s="16"/>
      <c r="CG565" s="12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</row>
    <row r="566" spans="1:147" s="107" customFormat="1" x14ac:dyDescent="0.2">
      <c r="A566" s="81"/>
      <c r="B566" s="16"/>
      <c r="C566" s="115"/>
      <c r="D566" s="116"/>
      <c r="E566" s="16"/>
      <c r="F566" s="16"/>
      <c r="G566" s="16"/>
      <c r="H566" s="16"/>
      <c r="J566" s="126"/>
      <c r="K566" s="126"/>
      <c r="L566" s="126"/>
      <c r="M566" s="126"/>
      <c r="N566" s="126"/>
      <c r="O566" s="126"/>
      <c r="P566" s="126"/>
      <c r="Q566" s="58"/>
      <c r="R566" s="139"/>
      <c r="S566" s="58"/>
      <c r="T566" s="16"/>
      <c r="U566" s="16"/>
      <c r="V566" s="16"/>
      <c r="W566" s="16"/>
      <c r="X566" s="16"/>
      <c r="Y566" s="16"/>
      <c r="Z566" s="16"/>
      <c r="AA566" s="140"/>
      <c r="AB566" s="126"/>
      <c r="AC566" s="16"/>
      <c r="AD566" s="16"/>
      <c r="AE566" s="16"/>
      <c r="AF566" s="16"/>
      <c r="AG566" s="16"/>
      <c r="AH566" s="140"/>
      <c r="AI566" s="126"/>
      <c r="AJ566" s="16"/>
      <c r="AK566" s="16"/>
      <c r="AL566" s="16"/>
      <c r="AM566" s="140"/>
      <c r="AN566" s="141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40"/>
      <c r="BG566" s="126"/>
      <c r="BH566" s="16"/>
      <c r="BI566" s="16"/>
      <c r="BJ566" s="16"/>
      <c r="BK566" s="16"/>
      <c r="BL566" s="16"/>
      <c r="BM566" s="16"/>
      <c r="BN566" s="16"/>
      <c r="BO566" s="16"/>
      <c r="BP566" s="140"/>
      <c r="BQ566" s="126"/>
      <c r="BR566" s="16"/>
      <c r="BS566" s="16"/>
      <c r="BT566" s="16"/>
      <c r="BU566" s="16"/>
      <c r="BV566" s="16"/>
      <c r="BW566" s="140"/>
      <c r="BX566" s="126"/>
      <c r="BY566" s="16"/>
      <c r="BZ566" s="140"/>
      <c r="CA566" s="126"/>
      <c r="CB566" s="16"/>
      <c r="CC566" s="140"/>
      <c r="CD566" s="126"/>
      <c r="CE566" s="16"/>
      <c r="CG566" s="12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</row>
    <row r="567" spans="1:147" s="107" customFormat="1" x14ac:dyDescent="0.2">
      <c r="A567" s="138"/>
      <c r="B567" s="16"/>
      <c r="C567" s="115"/>
      <c r="D567" s="116"/>
      <c r="E567" s="16"/>
      <c r="F567" s="16"/>
      <c r="G567" s="16"/>
      <c r="H567" s="16"/>
      <c r="J567" s="126"/>
      <c r="K567" s="126"/>
      <c r="L567" s="126"/>
      <c r="M567" s="126"/>
      <c r="N567" s="126"/>
      <c r="O567" s="126"/>
      <c r="P567" s="126"/>
      <c r="Q567" s="58"/>
      <c r="R567" s="139"/>
      <c r="S567" s="58"/>
      <c r="T567" s="16"/>
      <c r="U567" s="16"/>
      <c r="V567" s="16"/>
      <c r="W567" s="16"/>
      <c r="X567" s="16"/>
      <c r="Y567" s="16"/>
      <c r="Z567" s="16"/>
      <c r="AA567" s="140"/>
      <c r="AB567" s="126"/>
      <c r="AC567" s="16"/>
      <c r="AD567" s="16"/>
      <c r="AE567" s="16"/>
      <c r="AF567" s="16"/>
      <c r="AG567" s="16"/>
      <c r="AH567" s="140"/>
      <c r="AI567" s="126"/>
      <c r="AJ567" s="16"/>
      <c r="AK567" s="16"/>
      <c r="AL567" s="16"/>
      <c r="AM567" s="140"/>
      <c r="AN567" s="141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40"/>
      <c r="BG567" s="126"/>
      <c r="BH567" s="16"/>
      <c r="BI567" s="16"/>
      <c r="BJ567" s="16"/>
      <c r="BK567" s="16"/>
      <c r="BL567" s="16"/>
      <c r="BM567" s="16"/>
      <c r="BN567" s="16"/>
      <c r="BO567" s="16"/>
      <c r="BP567" s="140"/>
      <c r="BQ567" s="126"/>
      <c r="BR567" s="16"/>
      <c r="BS567" s="16"/>
      <c r="BT567" s="16"/>
      <c r="BU567" s="16"/>
      <c r="BV567" s="16"/>
      <c r="BW567" s="140"/>
      <c r="BX567" s="126"/>
      <c r="BY567" s="16"/>
      <c r="BZ567" s="140"/>
      <c r="CA567" s="126"/>
      <c r="CB567" s="16"/>
      <c r="CC567" s="140"/>
      <c r="CD567" s="126"/>
      <c r="CE567" s="16"/>
      <c r="CG567" s="12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</row>
    <row r="568" spans="1:147" s="107" customFormat="1" x14ac:dyDescent="0.2">
      <c r="A568" s="81"/>
      <c r="B568" s="16"/>
      <c r="C568" s="115"/>
      <c r="D568" s="116"/>
      <c r="E568" s="16"/>
      <c r="F568" s="16"/>
      <c r="G568" s="16"/>
      <c r="H568" s="16"/>
      <c r="J568" s="126"/>
      <c r="K568" s="126"/>
      <c r="L568" s="126"/>
      <c r="M568" s="126"/>
      <c r="N568" s="126"/>
      <c r="O568" s="126"/>
      <c r="P568" s="126"/>
      <c r="Q568" s="58"/>
      <c r="R568" s="139"/>
      <c r="S568" s="58"/>
      <c r="T568" s="16"/>
      <c r="U568" s="16"/>
      <c r="V568" s="16"/>
      <c r="W568" s="16"/>
      <c r="X568" s="16"/>
      <c r="Y568" s="16"/>
      <c r="Z568" s="16"/>
      <c r="AA568" s="140"/>
      <c r="AB568" s="126"/>
      <c r="AC568" s="16"/>
      <c r="AD568" s="16"/>
      <c r="AE568" s="16"/>
      <c r="AF568" s="16"/>
      <c r="AG568" s="16"/>
      <c r="AH568" s="140"/>
      <c r="AI568" s="126"/>
      <c r="AJ568" s="16"/>
      <c r="AK568" s="16"/>
      <c r="AL568" s="16"/>
      <c r="AM568" s="140"/>
      <c r="AN568" s="141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40"/>
      <c r="BG568" s="126"/>
      <c r="BH568" s="16"/>
      <c r="BI568" s="16"/>
      <c r="BJ568" s="16"/>
      <c r="BK568" s="16"/>
      <c r="BL568" s="16"/>
      <c r="BM568" s="16"/>
      <c r="BN568" s="16"/>
      <c r="BO568" s="16"/>
      <c r="BP568" s="140"/>
      <c r="BQ568" s="126"/>
      <c r="BR568" s="16"/>
      <c r="BS568" s="16"/>
      <c r="BT568" s="16"/>
      <c r="BU568" s="16"/>
      <c r="BV568" s="16"/>
      <c r="BW568" s="140"/>
      <c r="BX568" s="126"/>
      <c r="BY568" s="16"/>
      <c r="BZ568" s="140"/>
      <c r="CA568" s="126"/>
      <c r="CB568" s="16"/>
      <c r="CC568" s="140"/>
      <c r="CD568" s="126"/>
      <c r="CE568" s="16"/>
      <c r="CG568" s="12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</row>
    <row r="569" spans="1:147" s="107" customFormat="1" x14ac:dyDescent="0.2">
      <c r="A569" s="81"/>
      <c r="B569" s="16"/>
      <c r="C569" s="115"/>
      <c r="D569" s="116"/>
      <c r="E569" s="16"/>
      <c r="F569" s="16"/>
      <c r="G569" s="16"/>
      <c r="H569" s="16"/>
      <c r="J569" s="126"/>
      <c r="K569" s="126"/>
      <c r="L569" s="126"/>
      <c r="M569" s="126"/>
      <c r="N569" s="126"/>
      <c r="O569" s="126"/>
      <c r="P569" s="126"/>
      <c r="Q569" s="58"/>
      <c r="R569" s="139"/>
      <c r="S569" s="58"/>
      <c r="T569" s="16"/>
      <c r="U569" s="16"/>
      <c r="V569" s="16"/>
      <c r="W569" s="16"/>
      <c r="X569" s="16"/>
      <c r="Y569" s="16"/>
      <c r="Z569" s="16"/>
      <c r="AA569" s="140"/>
      <c r="AB569" s="126"/>
      <c r="AC569" s="16"/>
      <c r="AD569" s="16"/>
      <c r="AE569" s="16"/>
      <c r="AF569" s="16"/>
      <c r="AG569" s="16"/>
      <c r="AH569" s="140"/>
      <c r="AI569" s="126"/>
      <c r="AJ569" s="16"/>
      <c r="AK569" s="16"/>
      <c r="AL569" s="16"/>
      <c r="AM569" s="140"/>
      <c r="AN569" s="141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40"/>
      <c r="BG569" s="126"/>
      <c r="BH569" s="16"/>
      <c r="BI569" s="16"/>
      <c r="BJ569" s="16"/>
      <c r="BK569" s="16"/>
      <c r="BL569" s="16"/>
      <c r="BM569" s="16"/>
      <c r="BN569" s="16"/>
      <c r="BO569" s="16"/>
      <c r="BP569" s="140"/>
      <c r="BQ569" s="126"/>
      <c r="BR569" s="16"/>
      <c r="BS569" s="16"/>
      <c r="BT569" s="16"/>
      <c r="BU569" s="16"/>
      <c r="BV569" s="16"/>
      <c r="BW569" s="140"/>
      <c r="BX569" s="126"/>
      <c r="BY569" s="16"/>
      <c r="BZ569" s="140"/>
      <c r="CA569" s="126"/>
      <c r="CB569" s="16"/>
      <c r="CC569" s="140"/>
      <c r="CD569" s="126"/>
      <c r="CE569" s="16"/>
      <c r="CG569" s="12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</row>
    <row r="570" spans="1:147" s="107" customFormat="1" x14ac:dyDescent="0.2">
      <c r="A570" s="81"/>
      <c r="B570" s="16"/>
      <c r="C570" s="115"/>
      <c r="D570" s="116"/>
      <c r="E570" s="16"/>
      <c r="F570" s="16"/>
      <c r="G570" s="16"/>
      <c r="H570" s="16"/>
      <c r="J570" s="126"/>
      <c r="K570" s="126"/>
      <c r="L570" s="126"/>
      <c r="M570" s="126"/>
      <c r="N570" s="126"/>
      <c r="O570" s="126"/>
      <c r="P570" s="126"/>
      <c r="Q570" s="58"/>
      <c r="R570" s="139"/>
      <c r="S570" s="58"/>
      <c r="T570" s="16"/>
      <c r="U570" s="16"/>
      <c r="V570" s="16"/>
      <c r="W570" s="16"/>
      <c r="X570" s="16"/>
      <c r="Y570" s="16"/>
      <c r="Z570" s="16"/>
      <c r="AA570" s="140"/>
      <c r="AB570" s="126"/>
      <c r="AC570" s="16"/>
      <c r="AD570" s="16"/>
      <c r="AE570" s="16"/>
      <c r="AF570" s="16"/>
      <c r="AG570" s="16"/>
      <c r="AH570" s="140"/>
      <c r="AI570" s="126"/>
      <c r="AJ570" s="16"/>
      <c r="AK570" s="16"/>
      <c r="AL570" s="16"/>
      <c r="AM570" s="140"/>
      <c r="AN570" s="141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40"/>
      <c r="BG570" s="126"/>
      <c r="BH570" s="16"/>
      <c r="BI570" s="16"/>
      <c r="BJ570" s="16"/>
      <c r="BK570" s="16"/>
      <c r="BL570" s="16"/>
      <c r="BM570" s="16"/>
      <c r="BN570" s="16"/>
      <c r="BO570" s="16"/>
      <c r="BP570" s="140"/>
      <c r="BQ570" s="126"/>
      <c r="BR570" s="16"/>
      <c r="BS570" s="16"/>
      <c r="BT570" s="16"/>
      <c r="BU570" s="16"/>
      <c r="BV570" s="16"/>
      <c r="BW570" s="140"/>
      <c r="BX570" s="126"/>
      <c r="BY570" s="16"/>
      <c r="BZ570" s="140"/>
      <c r="CA570" s="126"/>
      <c r="CB570" s="16"/>
      <c r="CC570" s="140"/>
      <c r="CD570" s="126"/>
      <c r="CE570" s="16"/>
      <c r="CG570" s="12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</row>
    <row r="571" spans="1:147" s="107" customFormat="1" x14ac:dyDescent="0.2">
      <c r="A571" s="81"/>
      <c r="B571" s="16"/>
      <c r="C571" s="115"/>
      <c r="D571" s="116"/>
      <c r="E571" s="16"/>
      <c r="F571" s="16"/>
      <c r="G571" s="16"/>
      <c r="H571" s="16"/>
      <c r="J571" s="126"/>
      <c r="K571" s="126"/>
      <c r="L571" s="126"/>
      <c r="M571" s="126"/>
      <c r="N571" s="126"/>
      <c r="O571" s="126"/>
      <c r="P571" s="126"/>
      <c r="Q571" s="58"/>
      <c r="R571" s="139"/>
      <c r="S571" s="58"/>
      <c r="T571" s="16"/>
      <c r="U571" s="16"/>
      <c r="V571" s="16"/>
      <c r="W571" s="16"/>
      <c r="X571" s="16"/>
      <c r="Y571" s="16"/>
      <c r="Z571" s="16"/>
      <c r="AA571" s="140"/>
      <c r="AB571" s="126"/>
      <c r="AC571" s="16"/>
      <c r="AD571" s="16"/>
      <c r="AE571" s="16"/>
      <c r="AF571" s="16"/>
      <c r="AG571" s="16"/>
      <c r="AH571" s="140"/>
      <c r="AI571" s="126"/>
      <c r="AJ571" s="16"/>
      <c r="AK571" s="16"/>
      <c r="AL571" s="16"/>
      <c r="AM571" s="140"/>
      <c r="AN571" s="141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40"/>
      <c r="BG571" s="126"/>
      <c r="BH571" s="16"/>
      <c r="BI571" s="16"/>
      <c r="BJ571" s="16"/>
      <c r="BK571" s="16"/>
      <c r="BL571" s="16"/>
      <c r="BM571" s="16"/>
      <c r="BN571" s="16"/>
      <c r="BO571" s="16"/>
      <c r="BP571" s="140"/>
      <c r="BQ571" s="126"/>
      <c r="BR571" s="16"/>
      <c r="BS571" s="16"/>
      <c r="BT571" s="16"/>
      <c r="BU571" s="16"/>
      <c r="BV571" s="16"/>
      <c r="BW571" s="140"/>
      <c r="BX571" s="126"/>
      <c r="BY571" s="16"/>
      <c r="BZ571" s="140"/>
      <c r="CA571" s="126"/>
      <c r="CB571" s="16"/>
      <c r="CC571" s="140"/>
      <c r="CD571" s="126"/>
      <c r="CE571" s="16"/>
      <c r="CG571" s="12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</row>
    <row r="572" spans="1:147" s="107" customFormat="1" x14ac:dyDescent="0.2">
      <c r="A572" s="81"/>
      <c r="B572" s="16"/>
      <c r="C572" s="115"/>
      <c r="D572" s="116"/>
      <c r="E572" s="16"/>
      <c r="F572" s="16"/>
      <c r="G572" s="16"/>
      <c r="H572" s="16"/>
      <c r="J572" s="126"/>
      <c r="K572" s="126"/>
      <c r="L572" s="126"/>
      <c r="M572" s="126"/>
      <c r="N572" s="126"/>
      <c r="O572" s="126"/>
      <c r="P572" s="126"/>
      <c r="Q572" s="58"/>
      <c r="R572" s="139"/>
      <c r="S572" s="58"/>
      <c r="T572" s="16"/>
      <c r="U572" s="16"/>
      <c r="V572" s="16"/>
      <c r="W572" s="16"/>
      <c r="X572" s="16"/>
      <c r="Y572" s="16"/>
      <c r="Z572" s="16"/>
      <c r="AA572" s="140"/>
      <c r="AB572" s="126"/>
      <c r="AC572" s="16"/>
      <c r="AD572" s="16"/>
      <c r="AE572" s="16"/>
      <c r="AF572" s="16"/>
      <c r="AG572" s="16"/>
      <c r="AH572" s="140"/>
      <c r="AI572" s="126"/>
      <c r="AJ572" s="16"/>
      <c r="AK572" s="16"/>
      <c r="AL572" s="16"/>
      <c r="AM572" s="140"/>
      <c r="AN572" s="141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40"/>
      <c r="BG572" s="126"/>
      <c r="BH572" s="16"/>
      <c r="BI572" s="16"/>
      <c r="BJ572" s="16"/>
      <c r="BK572" s="16"/>
      <c r="BL572" s="16"/>
      <c r="BM572" s="16"/>
      <c r="BN572" s="16"/>
      <c r="BO572" s="16"/>
      <c r="BP572" s="140"/>
      <c r="BQ572" s="126"/>
      <c r="BR572" s="16"/>
      <c r="BS572" s="16"/>
      <c r="BT572" s="16"/>
      <c r="BU572" s="16"/>
      <c r="BV572" s="16"/>
      <c r="BW572" s="140"/>
      <c r="BX572" s="126"/>
      <c r="BY572" s="16"/>
      <c r="BZ572" s="140"/>
      <c r="CA572" s="126"/>
      <c r="CB572" s="16"/>
      <c r="CC572" s="140"/>
      <c r="CD572" s="126"/>
      <c r="CE572" s="16"/>
      <c r="CG572" s="12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</row>
    <row r="573" spans="1:147" s="107" customFormat="1" x14ac:dyDescent="0.2">
      <c r="A573" s="81"/>
      <c r="B573" s="16"/>
      <c r="C573" s="115"/>
      <c r="D573" s="116"/>
      <c r="E573" s="16"/>
      <c r="F573" s="16"/>
      <c r="G573" s="16"/>
      <c r="H573" s="16"/>
      <c r="J573" s="126"/>
      <c r="K573" s="126"/>
      <c r="L573" s="126"/>
      <c r="M573" s="126"/>
      <c r="N573" s="126"/>
      <c r="O573" s="126"/>
      <c r="P573" s="126"/>
      <c r="Q573" s="58"/>
      <c r="R573" s="139"/>
      <c r="S573" s="58"/>
      <c r="T573" s="16"/>
      <c r="U573" s="16"/>
      <c r="V573" s="16"/>
      <c r="W573" s="16"/>
      <c r="X573" s="16"/>
      <c r="Y573" s="16"/>
      <c r="Z573" s="16"/>
      <c r="AA573" s="140"/>
      <c r="AB573" s="126"/>
      <c r="AC573" s="16"/>
      <c r="AD573" s="16"/>
      <c r="AE573" s="16"/>
      <c r="AF573" s="16"/>
      <c r="AG573" s="16"/>
      <c r="AH573" s="140"/>
      <c r="AI573" s="126"/>
      <c r="AJ573" s="16"/>
      <c r="AK573" s="16"/>
      <c r="AL573" s="16"/>
      <c r="AM573" s="140"/>
      <c r="AN573" s="141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40"/>
      <c r="BG573" s="126"/>
      <c r="BH573" s="16"/>
      <c r="BI573" s="16"/>
      <c r="BJ573" s="16"/>
      <c r="BK573" s="16"/>
      <c r="BL573" s="16"/>
      <c r="BM573" s="16"/>
      <c r="BN573" s="16"/>
      <c r="BO573" s="16"/>
      <c r="BP573" s="140"/>
      <c r="BQ573" s="126"/>
      <c r="BR573" s="16"/>
      <c r="BS573" s="16"/>
      <c r="BT573" s="16"/>
      <c r="BU573" s="16"/>
      <c r="BV573" s="16"/>
      <c r="BW573" s="140"/>
      <c r="BX573" s="126"/>
      <c r="BY573" s="16"/>
      <c r="BZ573" s="140"/>
      <c r="CA573" s="126"/>
      <c r="CB573" s="16"/>
      <c r="CC573" s="140"/>
      <c r="CD573" s="126"/>
      <c r="CE573" s="16"/>
      <c r="CG573" s="12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</row>
    <row r="574" spans="1:147" s="107" customFormat="1" x14ac:dyDescent="0.2">
      <c r="A574" s="81"/>
      <c r="B574" s="16"/>
      <c r="C574" s="115"/>
      <c r="D574" s="116"/>
      <c r="E574" s="16"/>
      <c r="F574" s="16"/>
      <c r="G574" s="16"/>
      <c r="H574" s="16"/>
      <c r="J574" s="126"/>
      <c r="K574" s="126"/>
      <c r="L574" s="126"/>
      <c r="M574" s="126"/>
      <c r="N574" s="126"/>
      <c r="O574" s="126"/>
      <c r="P574" s="126"/>
      <c r="Q574" s="58"/>
      <c r="R574" s="139"/>
      <c r="S574" s="58"/>
      <c r="T574" s="16"/>
      <c r="U574" s="16"/>
      <c r="V574" s="16"/>
      <c r="W574" s="16"/>
      <c r="X574" s="16"/>
      <c r="Y574" s="16"/>
      <c r="Z574" s="16"/>
      <c r="AA574" s="140"/>
      <c r="AB574" s="126"/>
      <c r="AC574" s="16"/>
      <c r="AD574" s="16"/>
      <c r="AE574" s="16"/>
      <c r="AF574" s="16"/>
      <c r="AG574" s="16"/>
      <c r="AH574" s="140"/>
      <c r="AI574" s="126"/>
      <c r="AJ574" s="16"/>
      <c r="AK574" s="16"/>
      <c r="AL574" s="16"/>
      <c r="AM574" s="140"/>
      <c r="AN574" s="141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40"/>
      <c r="BG574" s="126"/>
      <c r="BH574" s="16"/>
      <c r="BI574" s="16"/>
      <c r="BJ574" s="16"/>
      <c r="BK574" s="16"/>
      <c r="BL574" s="16"/>
      <c r="BM574" s="16"/>
      <c r="BN574" s="16"/>
      <c r="BO574" s="16"/>
      <c r="BP574" s="140"/>
      <c r="BQ574" s="126"/>
      <c r="BR574" s="16"/>
      <c r="BS574" s="16"/>
      <c r="BT574" s="16"/>
      <c r="BU574" s="16"/>
      <c r="BV574" s="16"/>
      <c r="BW574" s="140"/>
      <c r="BX574" s="126"/>
      <c r="BY574" s="16"/>
      <c r="BZ574" s="140"/>
      <c r="CA574" s="126"/>
      <c r="CB574" s="16"/>
      <c r="CC574" s="140"/>
      <c r="CD574" s="126"/>
      <c r="CE574" s="16"/>
      <c r="CG574" s="12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</row>
    <row r="575" spans="1:147" s="107" customFormat="1" x14ac:dyDescent="0.2">
      <c r="A575" s="81"/>
      <c r="B575" s="16"/>
      <c r="C575" s="115"/>
      <c r="D575" s="116"/>
      <c r="E575" s="16"/>
      <c r="F575" s="16"/>
      <c r="G575" s="16"/>
      <c r="H575" s="16"/>
      <c r="J575" s="126"/>
      <c r="K575" s="126"/>
      <c r="L575" s="126"/>
      <c r="M575" s="126"/>
      <c r="N575" s="126"/>
      <c r="O575" s="126"/>
      <c r="P575" s="126"/>
      <c r="Q575" s="58"/>
      <c r="R575" s="139"/>
      <c r="S575" s="58"/>
      <c r="T575" s="16"/>
      <c r="U575" s="16"/>
      <c r="V575" s="16"/>
      <c r="W575" s="16"/>
      <c r="X575" s="16"/>
      <c r="Y575" s="16"/>
      <c r="Z575" s="16"/>
      <c r="AA575" s="140"/>
      <c r="AB575" s="126"/>
      <c r="AC575" s="16"/>
      <c r="AD575" s="16"/>
      <c r="AE575" s="16"/>
      <c r="AF575" s="16"/>
      <c r="AG575" s="16"/>
      <c r="AH575" s="140"/>
      <c r="AI575" s="126"/>
      <c r="AJ575" s="16"/>
      <c r="AK575" s="16"/>
      <c r="AL575" s="16"/>
      <c r="AM575" s="140"/>
      <c r="AN575" s="141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40"/>
      <c r="BG575" s="126"/>
      <c r="BH575" s="16"/>
      <c r="BI575" s="16"/>
      <c r="BJ575" s="16"/>
      <c r="BK575" s="16"/>
      <c r="BL575" s="16"/>
      <c r="BM575" s="16"/>
      <c r="BN575" s="16"/>
      <c r="BO575" s="16"/>
      <c r="BP575" s="140"/>
      <c r="BQ575" s="126"/>
      <c r="BR575" s="16"/>
      <c r="BS575" s="16"/>
      <c r="BT575" s="16"/>
      <c r="BU575" s="16"/>
      <c r="BV575" s="16"/>
      <c r="BW575" s="140"/>
      <c r="BX575" s="126"/>
      <c r="BY575" s="16"/>
      <c r="BZ575" s="140"/>
      <c r="CA575" s="126"/>
      <c r="CB575" s="16"/>
      <c r="CC575" s="140"/>
      <c r="CD575" s="126"/>
      <c r="CE575" s="16"/>
      <c r="CG575" s="12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</row>
    <row r="576" spans="1:147" s="107" customFormat="1" x14ac:dyDescent="0.2">
      <c r="A576" s="81"/>
      <c r="B576" s="16"/>
      <c r="C576" s="115"/>
      <c r="D576" s="116"/>
      <c r="E576" s="16"/>
      <c r="F576" s="16"/>
      <c r="G576" s="16"/>
      <c r="H576" s="16"/>
      <c r="J576" s="126"/>
      <c r="K576" s="126"/>
      <c r="L576" s="126"/>
      <c r="M576" s="126"/>
      <c r="N576" s="126"/>
      <c r="O576" s="126"/>
      <c r="P576" s="126"/>
      <c r="Q576" s="58"/>
      <c r="R576" s="139"/>
      <c r="S576" s="58"/>
      <c r="T576" s="16"/>
      <c r="U576" s="16"/>
      <c r="V576" s="16"/>
      <c r="W576" s="16"/>
      <c r="X576" s="16"/>
      <c r="Y576" s="16"/>
      <c r="Z576" s="16"/>
      <c r="AA576" s="140"/>
      <c r="AB576" s="126"/>
      <c r="AC576" s="16"/>
      <c r="AD576" s="16"/>
      <c r="AE576" s="16"/>
      <c r="AF576" s="16"/>
      <c r="AG576" s="16"/>
      <c r="AH576" s="140"/>
      <c r="AI576" s="126"/>
      <c r="AJ576" s="16"/>
      <c r="AK576" s="16"/>
      <c r="AL576" s="16"/>
      <c r="AM576" s="140"/>
      <c r="AN576" s="141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40"/>
      <c r="BG576" s="126"/>
      <c r="BH576" s="16"/>
      <c r="BI576" s="16"/>
      <c r="BJ576" s="16"/>
      <c r="BK576" s="16"/>
      <c r="BL576" s="16"/>
      <c r="BM576" s="16"/>
      <c r="BN576" s="16"/>
      <c r="BO576" s="16"/>
      <c r="BP576" s="140"/>
      <c r="BQ576" s="126"/>
      <c r="BR576" s="16"/>
      <c r="BS576" s="16"/>
      <c r="BT576" s="16"/>
      <c r="BU576" s="16"/>
      <c r="BV576" s="16"/>
      <c r="BW576" s="140"/>
      <c r="BX576" s="126"/>
      <c r="BY576" s="16"/>
      <c r="BZ576" s="140"/>
      <c r="CA576" s="126"/>
      <c r="CB576" s="16"/>
      <c r="CC576" s="140"/>
      <c r="CD576" s="126"/>
      <c r="CE576" s="16"/>
      <c r="CG576" s="12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</row>
    <row r="577" spans="1:147" s="107" customFormat="1" x14ac:dyDescent="0.2">
      <c r="A577" s="81"/>
      <c r="B577" s="16"/>
      <c r="C577" s="115"/>
      <c r="D577" s="116"/>
      <c r="E577" s="16"/>
      <c r="F577" s="16"/>
      <c r="G577" s="16"/>
      <c r="H577" s="16"/>
      <c r="J577" s="126"/>
      <c r="K577" s="126"/>
      <c r="L577" s="126"/>
      <c r="M577" s="126"/>
      <c r="N577" s="126"/>
      <c r="O577" s="126"/>
      <c r="P577" s="126"/>
      <c r="Q577" s="58"/>
      <c r="R577" s="139"/>
      <c r="S577" s="58"/>
      <c r="T577" s="16"/>
      <c r="U577" s="16"/>
      <c r="V577" s="16"/>
      <c r="W577" s="16"/>
      <c r="X577" s="16"/>
      <c r="Y577" s="16"/>
      <c r="Z577" s="16"/>
      <c r="AA577" s="140"/>
      <c r="AB577" s="126"/>
      <c r="AC577" s="16"/>
      <c r="AD577" s="16"/>
      <c r="AE577" s="16"/>
      <c r="AF577" s="16"/>
      <c r="AG577" s="16"/>
      <c r="AH577" s="140"/>
      <c r="AI577" s="126"/>
      <c r="AJ577" s="16"/>
      <c r="AK577" s="16"/>
      <c r="AL577" s="16"/>
      <c r="AM577" s="140"/>
      <c r="AN577" s="141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40"/>
      <c r="BG577" s="126"/>
      <c r="BH577" s="16"/>
      <c r="BI577" s="16"/>
      <c r="BJ577" s="16"/>
      <c r="BK577" s="16"/>
      <c r="BL577" s="16"/>
      <c r="BM577" s="16"/>
      <c r="BN577" s="16"/>
      <c r="BO577" s="16"/>
      <c r="BP577" s="140"/>
      <c r="BQ577" s="126"/>
      <c r="BR577" s="16"/>
      <c r="BS577" s="16"/>
      <c r="BT577" s="16"/>
      <c r="BU577" s="16"/>
      <c r="BV577" s="16"/>
      <c r="BW577" s="140"/>
      <c r="BX577" s="126"/>
      <c r="BY577" s="16"/>
      <c r="BZ577" s="140"/>
      <c r="CA577" s="126"/>
      <c r="CB577" s="16"/>
      <c r="CC577" s="140"/>
      <c r="CD577" s="126"/>
      <c r="CE577" s="16"/>
      <c r="CG577" s="12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</row>
    <row r="578" spans="1:147" s="107" customFormat="1" x14ac:dyDescent="0.2">
      <c r="A578" s="81"/>
      <c r="B578" s="16"/>
      <c r="C578" s="115"/>
      <c r="D578" s="116"/>
      <c r="E578" s="16"/>
      <c r="F578" s="16"/>
      <c r="G578" s="16"/>
      <c r="H578" s="16"/>
      <c r="J578" s="126"/>
      <c r="K578" s="126"/>
      <c r="L578" s="126"/>
      <c r="M578" s="126"/>
      <c r="N578" s="126"/>
      <c r="O578" s="126"/>
      <c r="P578" s="126"/>
      <c r="Q578" s="58"/>
      <c r="R578" s="139"/>
      <c r="S578" s="58"/>
      <c r="T578" s="16"/>
      <c r="U578" s="16"/>
      <c r="V578" s="16"/>
      <c r="W578" s="16"/>
      <c r="X578" s="16"/>
      <c r="Y578" s="16"/>
      <c r="Z578" s="16"/>
      <c r="AA578" s="140"/>
      <c r="AB578" s="126"/>
      <c r="AC578" s="16"/>
      <c r="AD578" s="16"/>
      <c r="AE578" s="16"/>
      <c r="AF578" s="16"/>
      <c r="AG578" s="16"/>
      <c r="AH578" s="140"/>
      <c r="AI578" s="126"/>
      <c r="AJ578" s="16"/>
      <c r="AK578" s="16"/>
      <c r="AL578" s="16"/>
      <c r="AM578" s="140"/>
      <c r="AN578" s="141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40"/>
      <c r="BG578" s="126"/>
      <c r="BH578" s="16"/>
      <c r="BI578" s="16"/>
      <c r="BJ578" s="16"/>
      <c r="BK578" s="16"/>
      <c r="BL578" s="16"/>
      <c r="BM578" s="16"/>
      <c r="BN578" s="16"/>
      <c r="BO578" s="16"/>
      <c r="BP578" s="140"/>
      <c r="BQ578" s="126"/>
      <c r="BR578" s="16"/>
      <c r="BS578" s="16"/>
      <c r="BT578" s="16"/>
      <c r="BU578" s="16"/>
      <c r="BV578" s="16"/>
      <c r="BW578" s="140"/>
      <c r="BX578" s="126"/>
      <c r="BY578" s="16"/>
      <c r="BZ578" s="140"/>
      <c r="CA578" s="126"/>
      <c r="CB578" s="16"/>
      <c r="CC578" s="140"/>
      <c r="CD578" s="126"/>
      <c r="CE578" s="16"/>
      <c r="CG578" s="12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</row>
    <row r="579" spans="1:147" s="107" customFormat="1" x14ac:dyDescent="0.2">
      <c r="A579" s="81"/>
      <c r="B579" s="16"/>
      <c r="C579" s="115"/>
      <c r="D579" s="116"/>
      <c r="E579" s="16"/>
      <c r="F579" s="16"/>
      <c r="G579" s="16"/>
      <c r="H579" s="16"/>
      <c r="J579" s="126"/>
      <c r="K579" s="126"/>
      <c r="L579" s="126"/>
      <c r="M579" s="126"/>
      <c r="N579" s="126"/>
      <c r="O579" s="126"/>
      <c r="P579" s="126"/>
      <c r="Q579" s="58"/>
      <c r="R579" s="139"/>
      <c r="S579" s="58"/>
      <c r="T579" s="16"/>
      <c r="U579" s="16"/>
      <c r="V579" s="16"/>
      <c r="W579" s="16"/>
      <c r="X579" s="16"/>
      <c r="Y579" s="16"/>
      <c r="Z579" s="16"/>
      <c r="AA579" s="140"/>
      <c r="AB579" s="126"/>
      <c r="AC579" s="16"/>
      <c r="AD579" s="16"/>
      <c r="AE579" s="16"/>
      <c r="AF579" s="16"/>
      <c r="AG579" s="16"/>
      <c r="AH579" s="140"/>
      <c r="AI579" s="126"/>
      <c r="AJ579" s="16"/>
      <c r="AK579" s="16"/>
      <c r="AL579" s="16"/>
      <c r="AM579" s="140"/>
      <c r="AN579" s="141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40"/>
      <c r="BG579" s="126"/>
      <c r="BH579" s="16"/>
      <c r="BI579" s="16"/>
      <c r="BJ579" s="16"/>
      <c r="BK579" s="16"/>
      <c r="BL579" s="16"/>
      <c r="BM579" s="16"/>
      <c r="BN579" s="16"/>
      <c r="BO579" s="16"/>
      <c r="BP579" s="140"/>
      <c r="BQ579" s="126"/>
      <c r="BR579" s="16"/>
      <c r="BS579" s="16"/>
      <c r="BT579" s="16"/>
      <c r="BU579" s="16"/>
      <c r="BV579" s="16"/>
      <c r="BW579" s="140"/>
      <c r="BX579" s="126"/>
      <c r="BY579" s="16"/>
      <c r="BZ579" s="140"/>
      <c r="CA579" s="126"/>
      <c r="CB579" s="16"/>
      <c r="CC579" s="140"/>
      <c r="CD579" s="126"/>
      <c r="CE579" s="16"/>
      <c r="CG579" s="12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</row>
    <row r="580" spans="1:147" s="107" customFormat="1" x14ac:dyDescent="0.2">
      <c r="A580" s="81"/>
      <c r="B580" s="16"/>
      <c r="C580" s="115"/>
      <c r="D580" s="116"/>
      <c r="E580" s="16"/>
      <c r="F580" s="16"/>
      <c r="G580" s="16"/>
      <c r="H580" s="16"/>
      <c r="J580" s="126"/>
      <c r="K580" s="126"/>
      <c r="L580" s="126"/>
      <c r="M580" s="126"/>
      <c r="N580" s="126"/>
      <c r="O580" s="126"/>
      <c r="P580" s="126"/>
      <c r="Q580" s="58"/>
      <c r="R580" s="139"/>
      <c r="S580" s="58"/>
      <c r="T580" s="16"/>
      <c r="U580" s="16"/>
      <c r="V580" s="16"/>
      <c r="W580" s="16"/>
      <c r="X580" s="16"/>
      <c r="Y580" s="16"/>
      <c r="Z580" s="16"/>
      <c r="AA580" s="140"/>
      <c r="AB580" s="126"/>
      <c r="AC580" s="16"/>
      <c r="AD580" s="16"/>
      <c r="AE580" s="16"/>
      <c r="AF580" s="16"/>
      <c r="AG580" s="16"/>
      <c r="AH580" s="140"/>
      <c r="AI580" s="126"/>
      <c r="AJ580" s="16"/>
      <c r="AK580" s="16"/>
      <c r="AL580" s="16"/>
      <c r="AM580" s="140"/>
      <c r="AN580" s="141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40"/>
      <c r="BG580" s="126"/>
      <c r="BH580" s="16"/>
      <c r="BI580" s="16"/>
      <c r="BJ580" s="16"/>
      <c r="BK580" s="16"/>
      <c r="BL580" s="16"/>
      <c r="BM580" s="16"/>
      <c r="BN580" s="16"/>
      <c r="BO580" s="16"/>
      <c r="BP580" s="140"/>
      <c r="BQ580" s="126"/>
      <c r="BR580" s="16"/>
      <c r="BS580" s="16"/>
      <c r="BT580" s="16"/>
      <c r="BU580" s="16"/>
      <c r="BV580" s="16"/>
      <c r="BW580" s="140"/>
      <c r="BX580" s="126"/>
      <c r="BY580" s="16"/>
      <c r="BZ580" s="140"/>
      <c r="CA580" s="126"/>
      <c r="CB580" s="16"/>
      <c r="CC580" s="140"/>
      <c r="CD580" s="126"/>
      <c r="CE580" s="16"/>
      <c r="CG580" s="12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</row>
    <row r="581" spans="1:147" s="107" customFormat="1" x14ac:dyDescent="0.2">
      <c r="A581" s="138"/>
      <c r="B581" s="16"/>
      <c r="C581" s="115"/>
      <c r="D581" s="116"/>
      <c r="E581" s="16"/>
      <c r="F581" s="16"/>
      <c r="G581" s="16"/>
      <c r="H581" s="16"/>
      <c r="J581" s="126"/>
      <c r="K581" s="126"/>
      <c r="L581" s="126"/>
      <c r="M581" s="126"/>
      <c r="N581" s="126"/>
      <c r="O581" s="126"/>
      <c r="P581" s="126"/>
      <c r="Q581" s="58"/>
      <c r="R581" s="139"/>
      <c r="S581" s="58"/>
      <c r="T581" s="16"/>
      <c r="U581" s="16"/>
      <c r="V581" s="16"/>
      <c r="W581" s="16"/>
      <c r="X581" s="16"/>
      <c r="Y581" s="16"/>
      <c r="Z581" s="16"/>
      <c r="AA581" s="140"/>
      <c r="AB581" s="126"/>
      <c r="AC581" s="16"/>
      <c r="AD581" s="16"/>
      <c r="AE581" s="16"/>
      <c r="AF581" s="16"/>
      <c r="AG581" s="16"/>
      <c r="AH581" s="140"/>
      <c r="AI581" s="126"/>
      <c r="AJ581" s="16"/>
      <c r="AK581" s="16"/>
      <c r="AL581" s="16"/>
      <c r="AM581" s="140"/>
      <c r="AN581" s="141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40"/>
      <c r="BG581" s="126"/>
      <c r="BH581" s="16"/>
      <c r="BI581" s="16"/>
      <c r="BJ581" s="16"/>
      <c r="BK581" s="16"/>
      <c r="BL581" s="16"/>
      <c r="BM581" s="16"/>
      <c r="BN581" s="16"/>
      <c r="BO581" s="16"/>
      <c r="BP581" s="140"/>
      <c r="BQ581" s="126"/>
      <c r="BR581" s="16"/>
      <c r="BS581" s="16"/>
      <c r="BT581" s="16"/>
      <c r="BU581" s="16"/>
      <c r="BV581" s="16"/>
      <c r="BW581" s="140"/>
      <c r="BX581" s="126"/>
      <c r="BY581" s="16"/>
      <c r="BZ581" s="140"/>
      <c r="CA581" s="126"/>
      <c r="CB581" s="16"/>
      <c r="CC581" s="140"/>
      <c r="CD581" s="126"/>
      <c r="CE581" s="16"/>
      <c r="CG581" s="12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</row>
    <row r="582" spans="1:147" s="107" customFormat="1" x14ac:dyDescent="0.2">
      <c r="A582" s="81"/>
      <c r="B582" s="16"/>
      <c r="C582" s="115"/>
      <c r="D582" s="116"/>
      <c r="E582" s="16"/>
      <c r="F582" s="16"/>
      <c r="G582" s="16"/>
      <c r="H582" s="16"/>
      <c r="J582" s="126"/>
      <c r="K582" s="126"/>
      <c r="L582" s="126"/>
      <c r="M582" s="126"/>
      <c r="N582" s="126"/>
      <c r="O582" s="126"/>
      <c r="P582" s="126"/>
      <c r="Q582" s="58"/>
      <c r="R582" s="139"/>
      <c r="S582" s="58"/>
      <c r="T582" s="16"/>
      <c r="U582" s="16"/>
      <c r="V582" s="16"/>
      <c r="W582" s="16"/>
      <c r="X582" s="16"/>
      <c r="Y582" s="16"/>
      <c r="Z582" s="16"/>
      <c r="AA582" s="140"/>
      <c r="AB582" s="126"/>
      <c r="AC582" s="16"/>
      <c r="AD582" s="16"/>
      <c r="AE582" s="16"/>
      <c r="AF582" s="16"/>
      <c r="AG582" s="16"/>
      <c r="AH582" s="140"/>
      <c r="AI582" s="126"/>
      <c r="AJ582" s="16"/>
      <c r="AK582" s="16"/>
      <c r="AL582" s="16"/>
      <c r="AM582" s="140"/>
      <c r="AN582" s="141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40"/>
      <c r="BG582" s="126"/>
      <c r="BH582" s="16"/>
      <c r="BI582" s="16"/>
      <c r="BJ582" s="16"/>
      <c r="BK582" s="16"/>
      <c r="BL582" s="16"/>
      <c r="BM582" s="16"/>
      <c r="BN582" s="16"/>
      <c r="BO582" s="16"/>
      <c r="BP582" s="140"/>
      <c r="BQ582" s="126"/>
      <c r="BR582" s="16"/>
      <c r="BS582" s="16"/>
      <c r="BT582" s="16"/>
      <c r="BU582" s="16"/>
      <c r="BV582" s="16"/>
      <c r="BW582" s="140"/>
      <c r="BX582" s="126"/>
      <c r="BY582" s="16"/>
      <c r="BZ582" s="140"/>
      <c r="CA582" s="126"/>
      <c r="CB582" s="16"/>
      <c r="CC582" s="140"/>
      <c r="CD582" s="126"/>
      <c r="CE582" s="16"/>
      <c r="CG582" s="12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</row>
    <row r="583" spans="1:147" s="107" customFormat="1" x14ac:dyDescent="0.2">
      <c r="A583" s="81"/>
      <c r="B583" s="16"/>
      <c r="C583" s="115"/>
      <c r="D583" s="116"/>
      <c r="E583" s="16"/>
      <c r="F583" s="16"/>
      <c r="G583" s="16"/>
      <c r="H583" s="16"/>
      <c r="J583" s="126"/>
      <c r="K583" s="126"/>
      <c r="L583" s="126"/>
      <c r="M583" s="126"/>
      <c r="N583" s="126"/>
      <c r="O583" s="126"/>
      <c r="P583" s="126"/>
      <c r="Q583" s="58"/>
      <c r="R583" s="139"/>
      <c r="S583" s="58"/>
      <c r="T583" s="16"/>
      <c r="U583" s="16"/>
      <c r="V583" s="16"/>
      <c r="W583" s="16"/>
      <c r="X583" s="16"/>
      <c r="Y583" s="16"/>
      <c r="Z583" s="16"/>
      <c r="AA583" s="140"/>
      <c r="AB583" s="126"/>
      <c r="AC583" s="16"/>
      <c r="AD583" s="16"/>
      <c r="AE583" s="16"/>
      <c r="AF583" s="16"/>
      <c r="AG583" s="16"/>
      <c r="AH583" s="140"/>
      <c r="AI583" s="126"/>
      <c r="AJ583" s="16"/>
      <c r="AK583" s="16"/>
      <c r="AL583" s="16"/>
      <c r="AM583" s="140"/>
      <c r="AN583" s="141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40"/>
      <c r="BG583" s="126"/>
      <c r="BH583" s="16"/>
      <c r="BI583" s="16"/>
      <c r="BJ583" s="16"/>
      <c r="BK583" s="16"/>
      <c r="BL583" s="16"/>
      <c r="BM583" s="16"/>
      <c r="BN583" s="16"/>
      <c r="BO583" s="16"/>
      <c r="BP583" s="140"/>
      <c r="BQ583" s="126"/>
      <c r="BR583" s="16"/>
      <c r="BS583" s="16"/>
      <c r="BT583" s="16"/>
      <c r="BU583" s="16"/>
      <c r="BV583" s="16"/>
      <c r="BW583" s="140"/>
      <c r="BX583" s="126"/>
      <c r="BY583" s="16"/>
      <c r="BZ583" s="140"/>
      <c r="CA583" s="126"/>
      <c r="CB583" s="16"/>
      <c r="CC583" s="140"/>
      <c r="CD583" s="126"/>
      <c r="CE583" s="16"/>
      <c r="CG583" s="12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</row>
    <row r="584" spans="1:147" s="107" customFormat="1" x14ac:dyDescent="0.2">
      <c r="A584" s="81"/>
      <c r="B584" s="16"/>
      <c r="C584" s="115"/>
      <c r="D584" s="116"/>
      <c r="E584" s="16"/>
      <c r="F584" s="16"/>
      <c r="G584" s="16"/>
      <c r="H584" s="16"/>
      <c r="J584" s="126"/>
      <c r="K584" s="126"/>
      <c r="L584" s="126"/>
      <c r="M584" s="126"/>
      <c r="N584" s="126"/>
      <c r="O584" s="126"/>
      <c r="P584" s="126"/>
      <c r="Q584" s="58"/>
      <c r="R584" s="139"/>
      <c r="S584" s="58"/>
      <c r="T584" s="16"/>
      <c r="U584" s="16"/>
      <c r="V584" s="16"/>
      <c r="W584" s="16"/>
      <c r="X584" s="16"/>
      <c r="Y584" s="16"/>
      <c r="Z584" s="16"/>
      <c r="AA584" s="140"/>
      <c r="AB584" s="126"/>
      <c r="AC584" s="16"/>
      <c r="AD584" s="16"/>
      <c r="AE584" s="16"/>
      <c r="AF584" s="16"/>
      <c r="AG584" s="16"/>
      <c r="AH584" s="140"/>
      <c r="AI584" s="126"/>
      <c r="AJ584" s="16"/>
      <c r="AK584" s="16"/>
      <c r="AL584" s="16"/>
      <c r="AM584" s="140"/>
      <c r="AN584" s="141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40"/>
      <c r="BG584" s="126"/>
      <c r="BH584" s="16"/>
      <c r="BI584" s="16"/>
      <c r="BJ584" s="16"/>
      <c r="BK584" s="16"/>
      <c r="BL584" s="16"/>
      <c r="BM584" s="16"/>
      <c r="BN584" s="16"/>
      <c r="BO584" s="16"/>
      <c r="BP584" s="140"/>
      <c r="BQ584" s="126"/>
      <c r="BR584" s="16"/>
      <c r="BS584" s="16"/>
      <c r="BT584" s="16"/>
      <c r="BU584" s="16"/>
      <c r="BV584" s="16"/>
      <c r="BW584" s="140"/>
      <c r="BX584" s="126"/>
      <c r="BY584" s="16"/>
      <c r="BZ584" s="140"/>
      <c r="CA584" s="126"/>
      <c r="CB584" s="16"/>
      <c r="CC584" s="140"/>
      <c r="CD584" s="126"/>
      <c r="CE584" s="16"/>
      <c r="CG584" s="12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</row>
    <row r="585" spans="1:147" s="107" customFormat="1" x14ac:dyDescent="0.2">
      <c r="A585" s="81"/>
      <c r="B585" s="16"/>
      <c r="C585" s="115"/>
      <c r="D585" s="116"/>
      <c r="E585" s="16"/>
      <c r="F585" s="16"/>
      <c r="G585" s="16"/>
      <c r="H585" s="16"/>
      <c r="J585" s="126"/>
      <c r="K585" s="126"/>
      <c r="L585" s="126"/>
      <c r="M585" s="126"/>
      <c r="N585" s="126"/>
      <c r="O585" s="126"/>
      <c r="P585" s="126"/>
      <c r="Q585" s="58"/>
      <c r="R585" s="139"/>
      <c r="S585" s="58"/>
      <c r="T585" s="16"/>
      <c r="U585" s="16"/>
      <c r="V585" s="16"/>
      <c r="W585" s="16"/>
      <c r="X585" s="16"/>
      <c r="Y585" s="16"/>
      <c r="Z585" s="16"/>
      <c r="AA585" s="140"/>
      <c r="AB585" s="126"/>
      <c r="AC585" s="16"/>
      <c r="AD585" s="16"/>
      <c r="AE585" s="16"/>
      <c r="AF585" s="16"/>
      <c r="AG585" s="16"/>
      <c r="AH585" s="140"/>
      <c r="AI585" s="126"/>
      <c r="AJ585" s="16"/>
      <c r="AK585" s="16"/>
      <c r="AL585" s="16"/>
      <c r="AM585" s="140"/>
      <c r="AN585" s="141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40"/>
      <c r="BG585" s="126"/>
      <c r="BH585" s="16"/>
      <c r="BI585" s="16"/>
      <c r="BJ585" s="16"/>
      <c r="BK585" s="16"/>
      <c r="BL585" s="16"/>
      <c r="BM585" s="16"/>
      <c r="BN585" s="16"/>
      <c r="BO585" s="16"/>
      <c r="BP585" s="140"/>
      <c r="BQ585" s="126"/>
      <c r="BR585" s="16"/>
      <c r="BS585" s="16"/>
      <c r="BT585" s="16"/>
      <c r="BU585" s="16"/>
      <c r="BV585" s="16"/>
      <c r="BW585" s="140"/>
      <c r="BX585" s="126"/>
      <c r="BY585" s="16"/>
      <c r="BZ585" s="140"/>
      <c r="CA585" s="126"/>
      <c r="CB585" s="16"/>
      <c r="CC585" s="140"/>
      <c r="CD585" s="126"/>
      <c r="CE585" s="16"/>
      <c r="CG585" s="12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</row>
    <row r="586" spans="1:147" s="107" customFormat="1" x14ac:dyDescent="0.2">
      <c r="A586" s="81"/>
      <c r="B586" s="16"/>
      <c r="C586" s="115"/>
      <c r="D586" s="116"/>
      <c r="E586" s="16"/>
      <c r="F586" s="16"/>
      <c r="G586" s="16"/>
      <c r="H586" s="16"/>
      <c r="J586" s="126"/>
      <c r="K586" s="126"/>
      <c r="L586" s="126"/>
      <c r="M586" s="126"/>
      <c r="N586" s="126"/>
      <c r="O586" s="126"/>
      <c r="P586" s="126"/>
      <c r="Q586" s="58"/>
      <c r="R586" s="139"/>
      <c r="S586" s="58"/>
      <c r="T586" s="16"/>
      <c r="U586" s="16"/>
      <c r="V586" s="16"/>
      <c r="W586" s="16"/>
      <c r="X586" s="16"/>
      <c r="Y586" s="16"/>
      <c r="Z586" s="16"/>
      <c r="AA586" s="140"/>
      <c r="AB586" s="126"/>
      <c r="AC586" s="16"/>
      <c r="AD586" s="16"/>
      <c r="AE586" s="16"/>
      <c r="AF586" s="16"/>
      <c r="AG586" s="16"/>
      <c r="AH586" s="140"/>
      <c r="AI586" s="126"/>
      <c r="AJ586" s="16"/>
      <c r="AK586" s="16"/>
      <c r="AL586" s="16"/>
      <c r="AM586" s="140"/>
      <c r="AN586" s="141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40"/>
      <c r="BG586" s="126"/>
      <c r="BH586" s="16"/>
      <c r="BI586" s="16"/>
      <c r="BJ586" s="16"/>
      <c r="BK586" s="16"/>
      <c r="BL586" s="16"/>
      <c r="BM586" s="16"/>
      <c r="BN586" s="16"/>
      <c r="BO586" s="16"/>
      <c r="BP586" s="140"/>
      <c r="BQ586" s="126"/>
      <c r="BR586" s="16"/>
      <c r="BS586" s="16"/>
      <c r="BT586" s="16"/>
      <c r="BU586" s="16"/>
      <c r="BV586" s="16"/>
      <c r="BW586" s="140"/>
      <c r="BX586" s="126"/>
      <c r="BY586" s="16"/>
      <c r="BZ586" s="140"/>
      <c r="CA586" s="126"/>
      <c r="CB586" s="16"/>
      <c r="CC586" s="140"/>
      <c r="CD586" s="126"/>
      <c r="CE586" s="16"/>
      <c r="CG586" s="12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</row>
    <row r="587" spans="1:147" s="107" customFormat="1" x14ac:dyDescent="0.2">
      <c r="A587" s="81"/>
      <c r="B587" s="16"/>
      <c r="C587" s="115"/>
      <c r="D587" s="116"/>
      <c r="E587" s="16"/>
      <c r="F587" s="16"/>
      <c r="G587" s="16"/>
      <c r="H587" s="16"/>
      <c r="J587" s="126"/>
      <c r="K587" s="126"/>
      <c r="L587" s="126"/>
      <c r="M587" s="126"/>
      <c r="N587" s="126"/>
      <c r="O587" s="126"/>
      <c r="P587" s="126"/>
      <c r="Q587" s="58"/>
      <c r="R587" s="139"/>
      <c r="S587" s="58"/>
      <c r="T587" s="16"/>
      <c r="U587" s="16"/>
      <c r="V587" s="16"/>
      <c r="W587" s="16"/>
      <c r="X587" s="16"/>
      <c r="Y587" s="16"/>
      <c r="Z587" s="16"/>
      <c r="AA587" s="140"/>
      <c r="AB587" s="126"/>
      <c r="AC587" s="16"/>
      <c r="AD587" s="16"/>
      <c r="AE587" s="16"/>
      <c r="AF587" s="16"/>
      <c r="AG587" s="16"/>
      <c r="AH587" s="140"/>
      <c r="AI587" s="126"/>
      <c r="AJ587" s="16"/>
      <c r="AK587" s="16"/>
      <c r="AL587" s="16"/>
      <c r="AM587" s="140"/>
      <c r="AN587" s="141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40"/>
      <c r="BG587" s="126"/>
      <c r="BH587" s="16"/>
      <c r="BI587" s="16"/>
      <c r="BJ587" s="16"/>
      <c r="BK587" s="16"/>
      <c r="BL587" s="16"/>
      <c r="BM587" s="16"/>
      <c r="BN587" s="16"/>
      <c r="BO587" s="16"/>
      <c r="BP587" s="140"/>
      <c r="BQ587" s="126"/>
      <c r="BR587" s="16"/>
      <c r="BS587" s="16"/>
      <c r="BT587" s="16"/>
      <c r="BU587" s="16"/>
      <c r="BV587" s="16"/>
      <c r="BW587" s="140"/>
      <c r="BX587" s="126"/>
      <c r="BY587" s="16"/>
      <c r="BZ587" s="140"/>
      <c r="CA587" s="126"/>
      <c r="CB587" s="16"/>
      <c r="CC587" s="140"/>
      <c r="CD587" s="126"/>
      <c r="CE587" s="16"/>
      <c r="CG587" s="12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</row>
    <row r="588" spans="1:147" s="107" customFormat="1" x14ac:dyDescent="0.2">
      <c r="A588" s="81"/>
      <c r="B588" s="16"/>
      <c r="C588" s="115"/>
      <c r="D588" s="116"/>
      <c r="E588" s="16"/>
      <c r="F588" s="16"/>
      <c r="G588" s="16"/>
      <c r="H588" s="16"/>
      <c r="J588" s="126"/>
      <c r="K588" s="126"/>
      <c r="L588" s="126"/>
      <c r="M588" s="126"/>
      <c r="N588" s="126"/>
      <c r="O588" s="126"/>
      <c r="P588" s="126"/>
      <c r="Q588" s="58"/>
      <c r="R588" s="139"/>
      <c r="S588" s="58"/>
      <c r="T588" s="16"/>
      <c r="U588" s="16"/>
      <c r="V588" s="16"/>
      <c r="W588" s="16"/>
      <c r="X588" s="16"/>
      <c r="Y588" s="16"/>
      <c r="Z588" s="16"/>
      <c r="AA588" s="140"/>
      <c r="AB588" s="126"/>
      <c r="AC588" s="16"/>
      <c r="AD588" s="16"/>
      <c r="AE588" s="16"/>
      <c r="AF588" s="16"/>
      <c r="AG588" s="16"/>
      <c r="AH588" s="140"/>
      <c r="AI588" s="126"/>
      <c r="AJ588" s="16"/>
      <c r="AK588" s="16"/>
      <c r="AL588" s="16"/>
      <c r="AM588" s="140"/>
      <c r="AN588" s="141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40"/>
      <c r="BG588" s="126"/>
      <c r="BH588" s="16"/>
      <c r="BI588" s="16"/>
      <c r="BJ588" s="16"/>
      <c r="BK588" s="16"/>
      <c r="BL588" s="16"/>
      <c r="BM588" s="16"/>
      <c r="BN588" s="16"/>
      <c r="BO588" s="16"/>
      <c r="BP588" s="140"/>
      <c r="BQ588" s="126"/>
      <c r="BR588" s="16"/>
      <c r="BS588" s="16"/>
      <c r="BT588" s="16"/>
      <c r="BU588" s="16"/>
      <c r="BV588" s="16"/>
      <c r="BW588" s="140"/>
      <c r="BX588" s="126"/>
      <c r="BY588" s="16"/>
      <c r="BZ588" s="140"/>
      <c r="CA588" s="126"/>
      <c r="CB588" s="16"/>
      <c r="CC588" s="140"/>
      <c r="CD588" s="126"/>
      <c r="CE588" s="16"/>
      <c r="CG588" s="12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</row>
    <row r="589" spans="1:147" s="107" customFormat="1" x14ac:dyDescent="0.2">
      <c r="A589" s="81"/>
      <c r="B589" s="16"/>
      <c r="C589" s="115"/>
      <c r="D589" s="116"/>
      <c r="E589" s="16"/>
      <c r="F589" s="16"/>
      <c r="G589" s="16"/>
      <c r="H589" s="16"/>
      <c r="J589" s="126"/>
      <c r="K589" s="126"/>
      <c r="L589" s="126"/>
      <c r="M589" s="126"/>
      <c r="N589" s="126"/>
      <c r="O589" s="126"/>
      <c r="P589" s="126"/>
      <c r="Q589" s="58"/>
      <c r="R589" s="139"/>
      <c r="S589" s="58"/>
      <c r="T589" s="16"/>
      <c r="U589" s="16"/>
      <c r="V589" s="16"/>
      <c r="W589" s="16"/>
      <c r="X589" s="16"/>
      <c r="Y589" s="16"/>
      <c r="Z589" s="16"/>
      <c r="AA589" s="140"/>
      <c r="AB589" s="126"/>
      <c r="AC589" s="16"/>
      <c r="AD589" s="16"/>
      <c r="AE589" s="16"/>
      <c r="AF589" s="16"/>
      <c r="AG589" s="16"/>
      <c r="AH589" s="140"/>
      <c r="AI589" s="126"/>
      <c r="AJ589" s="16"/>
      <c r="AK589" s="16"/>
      <c r="AL589" s="16"/>
      <c r="AM589" s="140"/>
      <c r="AN589" s="141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40"/>
      <c r="BG589" s="126"/>
      <c r="BH589" s="16"/>
      <c r="BI589" s="16"/>
      <c r="BJ589" s="16"/>
      <c r="BK589" s="16"/>
      <c r="BL589" s="16"/>
      <c r="BM589" s="16"/>
      <c r="BN589" s="16"/>
      <c r="BO589" s="16"/>
      <c r="BP589" s="140"/>
      <c r="BQ589" s="126"/>
      <c r="BR589" s="16"/>
      <c r="BS589" s="16"/>
      <c r="BT589" s="16"/>
      <c r="BU589" s="16"/>
      <c r="BV589" s="16"/>
      <c r="BW589" s="140"/>
      <c r="BX589" s="126"/>
      <c r="BY589" s="16"/>
      <c r="BZ589" s="140"/>
      <c r="CA589" s="126"/>
      <c r="CB589" s="16"/>
      <c r="CC589" s="140"/>
      <c r="CD589" s="126"/>
      <c r="CE589" s="16"/>
      <c r="CG589" s="12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</row>
    <row r="590" spans="1:147" s="107" customFormat="1" x14ac:dyDescent="0.2">
      <c r="A590" s="81"/>
      <c r="B590" s="16"/>
      <c r="C590" s="115"/>
      <c r="D590" s="116"/>
      <c r="E590" s="16"/>
      <c r="F590" s="16"/>
      <c r="G590" s="16"/>
      <c r="H590" s="16"/>
      <c r="J590" s="126"/>
      <c r="K590" s="126"/>
      <c r="L590" s="126"/>
      <c r="M590" s="126"/>
      <c r="N590" s="126"/>
      <c r="O590" s="126"/>
      <c r="P590" s="126"/>
      <c r="Q590" s="58"/>
      <c r="R590" s="139"/>
      <c r="S590" s="58"/>
      <c r="T590" s="16"/>
      <c r="U590" s="16"/>
      <c r="V590" s="16"/>
      <c r="W590" s="16"/>
      <c r="X590" s="16"/>
      <c r="Y590" s="16"/>
      <c r="Z590" s="16"/>
      <c r="AA590" s="140"/>
      <c r="AB590" s="126"/>
      <c r="AC590" s="16"/>
      <c r="AD590" s="16"/>
      <c r="AE590" s="16"/>
      <c r="AF590" s="16"/>
      <c r="AG590" s="16"/>
      <c r="AH590" s="140"/>
      <c r="AI590" s="126"/>
      <c r="AJ590" s="16"/>
      <c r="AK590" s="16"/>
      <c r="AL590" s="16"/>
      <c r="AM590" s="140"/>
      <c r="AN590" s="141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40"/>
      <c r="BG590" s="126"/>
      <c r="BH590" s="16"/>
      <c r="BI590" s="16"/>
      <c r="BJ590" s="16"/>
      <c r="BK590" s="16"/>
      <c r="BL590" s="16"/>
      <c r="BM590" s="16"/>
      <c r="BN590" s="16"/>
      <c r="BO590" s="16"/>
      <c r="BP590" s="140"/>
      <c r="BQ590" s="126"/>
      <c r="BR590" s="16"/>
      <c r="BS590" s="16"/>
      <c r="BT590" s="16"/>
      <c r="BU590" s="16"/>
      <c r="BV590" s="16"/>
      <c r="BW590" s="140"/>
      <c r="BX590" s="126"/>
      <c r="BY590" s="16"/>
      <c r="BZ590" s="140"/>
      <c r="CA590" s="126"/>
      <c r="CB590" s="16"/>
      <c r="CC590" s="140"/>
      <c r="CD590" s="126"/>
      <c r="CE590" s="16"/>
      <c r="CG590" s="12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</row>
    <row r="591" spans="1:147" s="107" customFormat="1" x14ac:dyDescent="0.2">
      <c r="A591" s="81"/>
      <c r="B591" s="16"/>
      <c r="C591" s="115"/>
      <c r="D591" s="116"/>
      <c r="E591" s="16"/>
      <c r="F591" s="16"/>
      <c r="G591" s="16"/>
      <c r="H591" s="16"/>
      <c r="J591" s="126"/>
      <c r="K591" s="126"/>
      <c r="L591" s="126"/>
      <c r="M591" s="126"/>
      <c r="N591" s="126"/>
      <c r="O591" s="126"/>
      <c r="P591" s="126"/>
      <c r="Q591" s="58"/>
      <c r="R591" s="139"/>
      <c r="S591" s="58"/>
      <c r="T591" s="16"/>
      <c r="U591" s="16"/>
      <c r="V591" s="16"/>
      <c r="W591" s="16"/>
      <c r="X591" s="16"/>
      <c r="Y591" s="16"/>
      <c r="Z591" s="16"/>
      <c r="AA591" s="140"/>
      <c r="AB591" s="126"/>
      <c r="AC591" s="16"/>
      <c r="AD591" s="16"/>
      <c r="AE591" s="16"/>
      <c r="AF591" s="16"/>
      <c r="AG591" s="16"/>
      <c r="AH591" s="140"/>
      <c r="AI591" s="126"/>
      <c r="AJ591" s="16"/>
      <c r="AK591" s="16"/>
      <c r="AL591" s="16"/>
      <c r="AM591" s="140"/>
      <c r="AN591" s="141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40"/>
      <c r="BG591" s="126"/>
      <c r="BH591" s="16"/>
      <c r="BI591" s="16"/>
      <c r="BJ591" s="16"/>
      <c r="BK591" s="16"/>
      <c r="BL591" s="16"/>
      <c r="BM591" s="16"/>
      <c r="BN591" s="16"/>
      <c r="BO591" s="16"/>
      <c r="BP591" s="140"/>
      <c r="BQ591" s="126"/>
      <c r="BR591" s="16"/>
      <c r="BS591" s="16"/>
      <c r="BT591" s="16"/>
      <c r="BU591" s="16"/>
      <c r="BV591" s="16"/>
      <c r="BW591" s="140"/>
      <c r="BX591" s="126"/>
      <c r="BY591" s="16"/>
      <c r="BZ591" s="140"/>
      <c r="CA591" s="126"/>
      <c r="CB591" s="16"/>
      <c r="CC591" s="140"/>
      <c r="CD591" s="126"/>
      <c r="CE591" s="16"/>
      <c r="CG591" s="12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</row>
    <row r="592" spans="1:147" s="107" customFormat="1" x14ac:dyDescent="0.2">
      <c r="A592" s="81"/>
      <c r="B592" s="16"/>
      <c r="C592" s="115"/>
      <c r="D592" s="116"/>
      <c r="E592" s="16"/>
      <c r="F592" s="16"/>
      <c r="G592" s="16"/>
      <c r="H592" s="16"/>
      <c r="J592" s="126"/>
      <c r="K592" s="126"/>
      <c r="L592" s="126"/>
      <c r="M592" s="126"/>
      <c r="N592" s="126"/>
      <c r="O592" s="126"/>
      <c r="P592" s="126"/>
      <c r="Q592" s="58"/>
      <c r="R592" s="139"/>
      <c r="S592" s="58"/>
      <c r="T592" s="16"/>
      <c r="U592" s="16"/>
      <c r="V592" s="16"/>
      <c r="W592" s="16"/>
      <c r="X592" s="16"/>
      <c r="Y592" s="16"/>
      <c r="Z592" s="16"/>
      <c r="AA592" s="140"/>
      <c r="AB592" s="126"/>
      <c r="AC592" s="16"/>
      <c r="AD592" s="16"/>
      <c r="AE592" s="16"/>
      <c r="AF592" s="16"/>
      <c r="AG592" s="16"/>
      <c r="AH592" s="140"/>
      <c r="AI592" s="126"/>
      <c r="AJ592" s="16"/>
      <c r="AK592" s="16"/>
      <c r="AL592" s="16"/>
      <c r="AM592" s="140"/>
      <c r="AN592" s="141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40"/>
      <c r="BG592" s="126"/>
      <c r="BH592" s="16"/>
      <c r="BI592" s="16"/>
      <c r="BJ592" s="16"/>
      <c r="BK592" s="16"/>
      <c r="BL592" s="16"/>
      <c r="BM592" s="16"/>
      <c r="BN592" s="16"/>
      <c r="BO592" s="16"/>
      <c r="BP592" s="140"/>
      <c r="BQ592" s="126"/>
      <c r="BR592" s="16"/>
      <c r="BS592" s="16"/>
      <c r="BT592" s="16"/>
      <c r="BU592" s="16"/>
      <c r="BV592" s="16"/>
      <c r="BW592" s="140"/>
      <c r="BX592" s="126"/>
      <c r="BY592" s="16"/>
      <c r="BZ592" s="140"/>
      <c r="CA592" s="126"/>
      <c r="CB592" s="16"/>
      <c r="CC592" s="140"/>
      <c r="CD592" s="126"/>
      <c r="CE592" s="16"/>
      <c r="CG592" s="12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</row>
    <row r="593" spans="1:147" s="107" customFormat="1" x14ac:dyDescent="0.2">
      <c r="A593" s="81"/>
      <c r="B593" s="16"/>
      <c r="C593" s="115"/>
      <c r="D593" s="116"/>
      <c r="E593" s="16"/>
      <c r="F593" s="16"/>
      <c r="G593" s="16"/>
      <c r="H593" s="16"/>
      <c r="J593" s="126"/>
      <c r="K593" s="126"/>
      <c r="L593" s="126"/>
      <c r="M593" s="126"/>
      <c r="N593" s="126"/>
      <c r="O593" s="126"/>
      <c r="P593" s="126"/>
      <c r="Q593" s="58"/>
      <c r="R593" s="139"/>
      <c r="S593" s="58"/>
      <c r="T593" s="16"/>
      <c r="U593" s="16"/>
      <c r="V593" s="16"/>
      <c r="W593" s="16"/>
      <c r="X593" s="16"/>
      <c r="Y593" s="16"/>
      <c r="Z593" s="16"/>
      <c r="AA593" s="140"/>
      <c r="AB593" s="126"/>
      <c r="AC593" s="16"/>
      <c r="AD593" s="16"/>
      <c r="AE593" s="16"/>
      <c r="AF593" s="16"/>
      <c r="AG593" s="16"/>
      <c r="AH593" s="140"/>
      <c r="AI593" s="126"/>
      <c r="AJ593" s="16"/>
      <c r="AK593" s="16"/>
      <c r="AL593" s="16"/>
      <c r="AM593" s="140"/>
      <c r="AN593" s="141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40"/>
      <c r="BG593" s="126"/>
      <c r="BH593" s="16"/>
      <c r="BI593" s="16"/>
      <c r="BJ593" s="16"/>
      <c r="BK593" s="16"/>
      <c r="BL593" s="16"/>
      <c r="BM593" s="16"/>
      <c r="BN593" s="16"/>
      <c r="BO593" s="16"/>
      <c r="BP593" s="140"/>
      <c r="BQ593" s="126"/>
      <c r="BR593" s="16"/>
      <c r="BS593" s="16"/>
      <c r="BT593" s="16"/>
      <c r="BU593" s="16"/>
      <c r="BV593" s="16"/>
      <c r="BW593" s="140"/>
      <c r="BX593" s="126"/>
      <c r="BY593" s="16"/>
      <c r="BZ593" s="140"/>
      <c r="CA593" s="126"/>
      <c r="CB593" s="16"/>
      <c r="CC593" s="140"/>
      <c r="CD593" s="126"/>
      <c r="CE593" s="16"/>
      <c r="CG593" s="12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</row>
    <row r="594" spans="1:147" s="107" customFormat="1" x14ac:dyDescent="0.2">
      <c r="A594" s="81"/>
      <c r="B594" s="16"/>
      <c r="C594" s="115"/>
      <c r="D594" s="116"/>
      <c r="E594" s="16"/>
      <c r="F594" s="16"/>
      <c r="G594" s="16"/>
      <c r="H594" s="16"/>
      <c r="J594" s="126"/>
      <c r="K594" s="126"/>
      <c r="L594" s="126"/>
      <c r="M594" s="126"/>
      <c r="N594" s="126"/>
      <c r="O594" s="126"/>
      <c r="P594" s="126"/>
      <c r="Q594" s="58"/>
      <c r="R594" s="139"/>
      <c r="S594" s="58"/>
      <c r="T594" s="16"/>
      <c r="U594" s="16"/>
      <c r="V594" s="16"/>
      <c r="W594" s="16"/>
      <c r="X594" s="16"/>
      <c r="Y594" s="16"/>
      <c r="Z594" s="16"/>
      <c r="AA594" s="140"/>
      <c r="AB594" s="126"/>
      <c r="AC594" s="16"/>
      <c r="AD594" s="16"/>
      <c r="AE594" s="16"/>
      <c r="AF594" s="16"/>
      <c r="AG594" s="16"/>
      <c r="AH594" s="140"/>
      <c r="AI594" s="126"/>
      <c r="AJ594" s="16"/>
      <c r="AK594" s="16"/>
      <c r="AL594" s="16"/>
      <c r="AM594" s="140"/>
      <c r="AN594" s="141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40"/>
      <c r="BG594" s="126"/>
      <c r="BH594" s="16"/>
      <c r="BI594" s="16"/>
      <c r="BJ594" s="16"/>
      <c r="BK594" s="16"/>
      <c r="BL594" s="16"/>
      <c r="BM594" s="16"/>
      <c r="BN594" s="16"/>
      <c r="BO594" s="16"/>
      <c r="BP594" s="140"/>
      <c r="BQ594" s="126"/>
      <c r="BR594" s="16"/>
      <c r="BS594" s="16"/>
      <c r="BT594" s="16"/>
      <c r="BU594" s="16"/>
      <c r="BV594" s="16"/>
      <c r="BW594" s="140"/>
      <c r="BX594" s="126"/>
      <c r="BY594" s="16"/>
      <c r="BZ594" s="140"/>
      <c r="CA594" s="126"/>
      <c r="CB594" s="16"/>
      <c r="CC594" s="140"/>
      <c r="CD594" s="126"/>
      <c r="CE594" s="16"/>
      <c r="CG594" s="12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</row>
    <row r="595" spans="1:147" s="107" customFormat="1" x14ac:dyDescent="0.2">
      <c r="A595" s="138"/>
      <c r="B595" s="16"/>
      <c r="C595" s="115"/>
      <c r="D595" s="116"/>
      <c r="E595" s="16"/>
      <c r="F595" s="16"/>
      <c r="G595" s="16"/>
      <c r="H595" s="16"/>
      <c r="J595" s="126"/>
      <c r="K595" s="126"/>
      <c r="L595" s="126"/>
      <c r="M595" s="126"/>
      <c r="N595" s="126"/>
      <c r="O595" s="126"/>
      <c r="P595" s="126"/>
      <c r="Q595" s="58"/>
      <c r="R595" s="139"/>
      <c r="S595" s="58"/>
      <c r="T595" s="16"/>
      <c r="U595" s="16"/>
      <c r="V595" s="16"/>
      <c r="W595" s="16"/>
      <c r="X595" s="16"/>
      <c r="Y595" s="16"/>
      <c r="Z595" s="16"/>
      <c r="AA595" s="140"/>
      <c r="AB595" s="126"/>
      <c r="AC595" s="16"/>
      <c r="AD595" s="16"/>
      <c r="AE595" s="16"/>
      <c r="AF595" s="16"/>
      <c r="AG595" s="16"/>
      <c r="AH595" s="140"/>
      <c r="AI595" s="126"/>
      <c r="AJ595" s="16"/>
      <c r="AK595" s="16"/>
      <c r="AL595" s="16"/>
      <c r="AM595" s="140"/>
      <c r="AN595" s="141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40"/>
      <c r="BG595" s="126"/>
      <c r="BH595" s="16"/>
      <c r="BI595" s="16"/>
      <c r="BJ595" s="16"/>
      <c r="BK595" s="16"/>
      <c r="BL595" s="16"/>
      <c r="BM595" s="16"/>
      <c r="BN595" s="16"/>
      <c r="BO595" s="16"/>
      <c r="BP595" s="140"/>
      <c r="BQ595" s="126"/>
      <c r="BR595" s="16"/>
      <c r="BS595" s="16"/>
      <c r="BT595" s="16"/>
      <c r="BU595" s="16"/>
      <c r="BV595" s="16"/>
      <c r="BW595" s="140"/>
      <c r="BX595" s="126"/>
      <c r="BY595" s="16"/>
      <c r="BZ595" s="140"/>
      <c r="CA595" s="126"/>
      <c r="CB595" s="16"/>
      <c r="CC595" s="140"/>
      <c r="CD595" s="126"/>
      <c r="CE595" s="16"/>
      <c r="CG595" s="12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</row>
    <row r="596" spans="1:147" s="107" customFormat="1" x14ac:dyDescent="0.2">
      <c r="A596" s="81"/>
      <c r="B596" s="16"/>
      <c r="C596" s="115"/>
      <c r="D596" s="116"/>
      <c r="E596" s="16"/>
      <c r="F596" s="16"/>
      <c r="G596" s="16"/>
      <c r="H596" s="16"/>
      <c r="J596" s="126"/>
      <c r="K596" s="126"/>
      <c r="L596" s="126"/>
      <c r="M596" s="126"/>
      <c r="N596" s="126"/>
      <c r="O596" s="126"/>
      <c r="P596" s="126"/>
      <c r="Q596" s="58"/>
      <c r="R596" s="139"/>
      <c r="S596" s="58"/>
      <c r="T596" s="16"/>
      <c r="U596" s="16"/>
      <c r="V596" s="16"/>
      <c r="W596" s="16"/>
      <c r="X596" s="16"/>
      <c r="Y596" s="16"/>
      <c r="Z596" s="16"/>
      <c r="AA596" s="140"/>
      <c r="AB596" s="126"/>
      <c r="AC596" s="16"/>
      <c r="AD596" s="16"/>
      <c r="AE596" s="16"/>
      <c r="AF596" s="16"/>
      <c r="AG596" s="16"/>
      <c r="AH596" s="140"/>
      <c r="AI596" s="126"/>
      <c r="AJ596" s="16"/>
      <c r="AK596" s="16"/>
      <c r="AL596" s="16"/>
      <c r="AM596" s="140"/>
      <c r="AN596" s="141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40"/>
      <c r="BG596" s="126"/>
      <c r="BH596" s="16"/>
      <c r="BI596" s="16"/>
      <c r="BJ596" s="16"/>
      <c r="BK596" s="16"/>
      <c r="BL596" s="16"/>
      <c r="BM596" s="16"/>
      <c r="BN596" s="16"/>
      <c r="BO596" s="16"/>
      <c r="BP596" s="140"/>
      <c r="BQ596" s="126"/>
      <c r="BR596" s="16"/>
      <c r="BS596" s="16"/>
      <c r="BT596" s="16"/>
      <c r="BU596" s="16"/>
      <c r="BV596" s="16"/>
      <c r="BW596" s="140"/>
      <c r="BX596" s="126"/>
      <c r="BY596" s="16"/>
      <c r="BZ596" s="140"/>
      <c r="CA596" s="126"/>
      <c r="CB596" s="16"/>
      <c r="CC596" s="140"/>
      <c r="CD596" s="126"/>
      <c r="CE596" s="16"/>
      <c r="CG596" s="12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</row>
    <row r="597" spans="1:147" s="107" customFormat="1" x14ac:dyDescent="0.2">
      <c r="A597" s="81"/>
      <c r="B597" s="16"/>
      <c r="C597" s="115"/>
      <c r="D597" s="116"/>
      <c r="E597" s="16"/>
      <c r="F597" s="16"/>
      <c r="G597" s="16"/>
      <c r="H597" s="16"/>
      <c r="J597" s="126"/>
      <c r="K597" s="126"/>
      <c r="L597" s="126"/>
      <c r="M597" s="126"/>
      <c r="N597" s="126"/>
      <c r="O597" s="126"/>
      <c r="P597" s="126"/>
      <c r="Q597" s="58"/>
      <c r="R597" s="139"/>
      <c r="S597" s="58"/>
      <c r="T597" s="16"/>
      <c r="U597" s="16"/>
      <c r="V597" s="16"/>
      <c r="W597" s="16"/>
      <c r="X597" s="16"/>
      <c r="Y597" s="16"/>
      <c r="Z597" s="16"/>
      <c r="AA597" s="140"/>
      <c r="AB597" s="126"/>
      <c r="AC597" s="16"/>
      <c r="AD597" s="16"/>
      <c r="AE597" s="16"/>
      <c r="AF597" s="16"/>
      <c r="AG597" s="16"/>
      <c r="AH597" s="140"/>
      <c r="AI597" s="126"/>
      <c r="AJ597" s="16"/>
      <c r="AK597" s="16"/>
      <c r="AL597" s="16"/>
      <c r="AM597" s="140"/>
      <c r="AN597" s="141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40"/>
      <c r="BG597" s="126"/>
      <c r="BH597" s="16"/>
      <c r="BI597" s="16"/>
      <c r="BJ597" s="16"/>
      <c r="BK597" s="16"/>
      <c r="BL597" s="16"/>
      <c r="BM597" s="16"/>
      <c r="BN597" s="16"/>
      <c r="BO597" s="16"/>
      <c r="BP597" s="140"/>
      <c r="BQ597" s="126"/>
      <c r="BR597" s="16"/>
      <c r="BS597" s="16"/>
      <c r="BT597" s="16"/>
      <c r="BU597" s="16"/>
      <c r="BV597" s="16"/>
      <c r="BW597" s="140"/>
      <c r="BX597" s="126"/>
      <c r="BY597" s="16"/>
      <c r="BZ597" s="140"/>
      <c r="CA597" s="126"/>
      <c r="CB597" s="16"/>
      <c r="CC597" s="140"/>
      <c r="CD597" s="126"/>
      <c r="CE597" s="16"/>
      <c r="CG597" s="12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</row>
    <row r="598" spans="1:147" s="107" customFormat="1" x14ac:dyDescent="0.2">
      <c r="A598" s="81"/>
      <c r="B598" s="16"/>
      <c r="C598" s="115"/>
      <c r="D598" s="116"/>
      <c r="E598" s="16"/>
      <c r="F598" s="16"/>
      <c r="G598" s="16"/>
      <c r="H598" s="16"/>
      <c r="J598" s="126"/>
      <c r="K598" s="126"/>
      <c r="L598" s="126"/>
      <c r="M598" s="126"/>
      <c r="N598" s="126"/>
      <c r="O598" s="126"/>
      <c r="P598" s="126"/>
      <c r="Q598" s="58"/>
      <c r="R598" s="139"/>
      <c r="S598" s="58"/>
      <c r="T598" s="16"/>
      <c r="U598" s="16"/>
      <c r="V598" s="16"/>
      <c r="W598" s="16"/>
      <c r="X598" s="16"/>
      <c r="Y598" s="16"/>
      <c r="Z598" s="16"/>
      <c r="AA598" s="140"/>
      <c r="AB598" s="126"/>
      <c r="AC598" s="16"/>
      <c r="AD598" s="16"/>
      <c r="AE598" s="16"/>
      <c r="AF598" s="16"/>
      <c r="AG598" s="16"/>
      <c r="AH598" s="140"/>
      <c r="AI598" s="126"/>
      <c r="AJ598" s="16"/>
      <c r="AK598" s="16"/>
      <c r="AL598" s="16"/>
      <c r="AM598" s="140"/>
      <c r="AN598" s="141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40"/>
      <c r="BG598" s="126"/>
      <c r="BH598" s="16"/>
      <c r="BI598" s="16"/>
      <c r="BJ598" s="16"/>
      <c r="BK598" s="16"/>
      <c r="BL598" s="16"/>
      <c r="BM598" s="16"/>
      <c r="BN598" s="16"/>
      <c r="BO598" s="16"/>
      <c r="BP598" s="140"/>
      <c r="BQ598" s="126"/>
      <c r="BR598" s="16"/>
      <c r="BS598" s="16"/>
      <c r="BT598" s="16"/>
      <c r="BU598" s="16"/>
      <c r="BV598" s="16"/>
      <c r="BW598" s="140"/>
      <c r="BX598" s="126"/>
      <c r="BY598" s="16"/>
      <c r="BZ598" s="140"/>
      <c r="CA598" s="126"/>
      <c r="CB598" s="16"/>
      <c r="CC598" s="140"/>
      <c r="CD598" s="126"/>
      <c r="CE598" s="16"/>
      <c r="CG598" s="12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</row>
    <row r="599" spans="1:147" s="107" customFormat="1" x14ac:dyDescent="0.2">
      <c r="A599" s="81"/>
      <c r="B599" s="16"/>
      <c r="C599" s="115"/>
      <c r="D599" s="116"/>
      <c r="E599" s="16"/>
      <c r="F599" s="16"/>
      <c r="G599" s="16"/>
      <c r="H599" s="16"/>
      <c r="J599" s="126"/>
      <c r="K599" s="126"/>
      <c r="L599" s="126"/>
      <c r="M599" s="126"/>
      <c r="N599" s="126"/>
      <c r="O599" s="126"/>
      <c r="P599" s="126"/>
      <c r="Q599" s="58"/>
      <c r="R599" s="139"/>
      <c r="S599" s="58"/>
      <c r="T599" s="16"/>
      <c r="U599" s="16"/>
      <c r="V599" s="16"/>
      <c r="W599" s="16"/>
      <c r="X599" s="16"/>
      <c r="Y599" s="16"/>
      <c r="Z599" s="16"/>
      <c r="AA599" s="140"/>
      <c r="AB599" s="126"/>
      <c r="AC599" s="16"/>
      <c r="AD599" s="16"/>
      <c r="AE599" s="16"/>
      <c r="AF599" s="16"/>
      <c r="AG599" s="16"/>
      <c r="AH599" s="140"/>
      <c r="AI599" s="126"/>
      <c r="AJ599" s="16"/>
      <c r="AK599" s="16"/>
      <c r="AL599" s="16"/>
      <c r="AM599" s="140"/>
      <c r="AN599" s="141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40"/>
      <c r="BG599" s="126"/>
      <c r="BH599" s="16"/>
      <c r="BI599" s="16"/>
      <c r="BJ599" s="16"/>
      <c r="BK599" s="16"/>
      <c r="BL599" s="16"/>
      <c r="BM599" s="16"/>
      <c r="BN599" s="16"/>
      <c r="BO599" s="16"/>
      <c r="BP599" s="140"/>
      <c r="BQ599" s="126"/>
      <c r="BR599" s="16"/>
      <c r="BS599" s="16"/>
      <c r="BT599" s="16"/>
      <c r="BU599" s="16"/>
      <c r="BV599" s="16"/>
      <c r="BW599" s="140"/>
      <c r="BX599" s="126"/>
      <c r="BY599" s="16"/>
      <c r="BZ599" s="140"/>
      <c r="CA599" s="126"/>
      <c r="CB599" s="16"/>
      <c r="CC599" s="140"/>
      <c r="CD599" s="126"/>
      <c r="CE599" s="16"/>
      <c r="CG599" s="12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</row>
    <row r="600" spans="1:147" s="107" customFormat="1" x14ac:dyDescent="0.2">
      <c r="A600" s="81"/>
      <c r="B600" s="16"/>
      <c r="C600" s="115"/>
      <c r="D600" s="116"/>
      <c r="E600" s="16"/>
      <c r="F600" s="16"/>
      <c r="G600" s="16"/>
      <c r="H600" s="16"/>
      <c r="J600" s="126"/>
      <c r="K600" s="126"/>
      <c r="L600" s="126"/>
      <c r="M600" s="126"/>
      <c r="N600" s="126"/>
      <c r="O600" s="126"/>
      <c r="P600" s="126"/>
      <c r="Q600" s="58"/>
      <c r="R600" s="139"/>
      <c r="S600" s="58"/>
      <c r="T600" s="16"/>
      <c r="U600" s="16"/>
      <c r="V600" s="16"/>
      <c r="W600" s="16"/>
      <c r="X600" s="16"/>
      <c r="Y600" s="16"/>
      <c r="Z600" s="16"/>
      <c r="AA600" s="140"/>
      <c r="AB600" s="126"/>
      <c r="AC600" s="16"/>
      <c r="AD600" s="16"/>
      <c r="AE600" s="16"/>
      <c r="AF600" s="16"/>
      <c r="AG600" s="16"/>
      <c r="AH600" s="140"/>
      <c r="AI600" s="126"/>
      <c r="AJ600" s="16"/>
      <c r="AK600" s="16"/>
      <c r="AL600" s="16"/>
      <c r="AM600" s="140"/>
      <c r="AN600" s="141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40"/>
      <c r="BG600" s="126"/>
      <c r="BH600" s="16"/>
      <c r="BI600" s="16"/>
      <c r="BJ600" s="16"/>
      <c r="BK600" s="16"/>
      <c r="BL600" s="16"/>
      <c r="BM600" s="16"/>
      <c r="BN600" s="16"/>
      <c r="BO600" s="16"/>
      <c r="BP600" s="140"/>
      <c r="BQ600" s="126"/>
      <c r="BR600" s="16"/>
      <c r="BS600" s="16"/>
      <c r="BT600" s="16"/>
      <c r="BU600" s="16"/>
      <c r="BV600" s="16"/>
      <c r="BW600" s="140"/>
      <c r="BX600" s="126"/>
      <c r="BY600" s="16"/>
      <c r="BZ600" s="140"/>
      <c r="CA600" s="126"/>
      <c r="CB600" s="16"/>
      <c r="CC600" s="140"/>
      <c r="CD600" s="126"/>
      <c r="CE600" s="16"/>
      <c r="CG600" s="12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</row>
    <row r="601" spans="1:147" s="107" customFormat="1" x14ac:dyDescent="0.2">
      <c r="A601" s="81"/>
      <c r="B601" s="16"/>
      <c r="C601" s="115"/>
      <c r="D601" s="116"/>
      <c r="E601" s="16"/>
      <c r="F601" s="16"/>
      <c r="G601" s="16"/>
      <c r="H601" s="16"/>
      <c r="J601" s="126"/>
      <c r="K601" s="126"/>
      <c r="L601" s="126"/>
      <c r="M601" s="126"/>
      <c r="N601" s="126"/>
      <c r="O601" s="126"/>
      <c r="P601" s="126"/>
      <c r="Q601" s="58"/>
      <c r="R601" s="139"/>
      <c r="S601" s="58"/>
      <c r="T601" s="16"/>
      <c r="U601" s="16"/>
      <c r="V601" s="16"/>
      <c r="W601" s="16"/>
      <c r="X601" s="16"/>
      <c r="Y601" s="16"/>
      <c r="Z601" s="16"/>
      <c r="AA601" s="140"/>
      <c r="AB601" s="126"/>
      <c r="AC601" s="16"/>
      <c r="AD601" s="16"/>
      <c r="AE601" s="16"/>
      <c r="AF601" s="16"/>
      <c r="AG601" s="16"/>
      <c r="AH601" s="140"/>
      <c r="AI601" s="126"/>
      <c r="AJ601" s="16"/>
      <c r="AK601" s="16"/>
      <c r="AL601" s="16"/>
      <c r="AM601" s="140"/>
      <c r="AN601" s="141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40"/>
      <c r="BG601" s="126"/>
      <c r="BH601" s="16"/>
      <c r="BI601" s="16"/>
      <c r="BJ601" s="16"/>
      <c r="BK601" s="16"/>
      <c r="BL601" s="16"/>
      <c r="BM601" s="16"/>
      <c r="BN601" s="16"/>
      <c r="BO601" s="16"/>
      <c r="BP601" s="140"/>
      <c r="BQ601" s="126"/>
      <c r="BR601" s="16"/>
      <c r="BS601" s="16"/>
      <c r="BT601" s="16"/>
      <c r="BU601" s="16"/>
      <c r="BV601" s="16"/>
      <c r="BW601" s="140"/>
      <c r="BX601" s="126"/>
      <c r="BY601" s="16"/>
      <c r="BZ601" s="140"/>
      <c r="CA601" s="126"/>
      <c r="CB601" s="16"/>
      <c r="CC601" s="140"/>
      <c r="CD601" s="126"/>
      <c r="CE601" s="16"/>
      <c r="CG601" s="12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</row>
    <row r="602" spans="1:147" s="107" customFormat="1" x14ac:dyDescent="0.2">
      <c r="A602" s="81"/>
      <c r="B602" s="16"/>
      <c r="C602" s="115"/>
      <c r="D602" s="116"/>
      <c r="E602" s="16"/>
      <c r="F602" s="16"/>
      <c r="G602" s="16"/>
      <c r="H602" s="16"/>
      <c r="J602" s="126"/>
      <c r="K602" s="126"/>
      <c r="L602" s="126"/>
      <c r="M602" s="126"/>
      <c r="N602" s="126"/>
      <c r="O602" s="126"/>
      <c r="P602" s="126"/>
      <c r="Q602" s="58"/>
      <c r="R602" s="139"/>
      <c r="S602" s="58"/>
      <c r="T602" s="16"/>
      <c r="U602" s="16"/>
      <c r="V602" s="16"/>
      <c r="W602" s="16"/>
      <c r="X602" s="16"/>
      <c r="Y602" s="16"/>
      <c r="Z602" s="16"/>
      <c r="AA602" s="140"/>
      <c r="AB602" s="126"/>
      <c r="AC602" s="16"/>
      <c r="AD602" s="16"/>
      <c r="AE602" s="16"/>
      <c r="AF602" s="16"/>
      <c r="AG602" s="16"/>
      <c r="AH602" s="140"/>
      <c r="AI602" s="126"/>
      <c r="AJ602" s="16"/>
      <c r="AK602" s="16"/>
      <c r="AL602" s="16"/>
      <c r="AM602" s="140"/>
      <c r="AN602" s="141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40"/>
      <c r="BG602" s="126"/>
      <c r="BH602" s="16"/>
      <c r="BI602" s="16"/>
      <c r="BJ602" s="16"/>
      <c r="BK602" s="16"/>
      <c r="BL602" s="16"/>
      <c r="BM602" s="16"/>
      <c r="BN602" s="16"/>
      <c r="BO602" s="16"/>
      <c r="BP602" s="140"/>
      <c r="BQ602" s="126"/>
      <c r="BR602" s="16"/>
      <c r="BS602" s="16"/>
      <c r="BT602" s="16"/>
      <c r="BU602" s="16"/>
      <c r="BV602" s="16"/>
      <c r="BW602" s="140"/>
      <c r="BX602" s="126"/>
      <c r="BY602" s="16"/>
      <c r="BZ602" s="140"/>
      <c r="CA602" s="126"/>
      <c r="CB602" s="16"/>
      <c r="CC602" s="140"/>
      <c r="CD602" s="126"/>
      <c r="CE602" s="16"/>
      <c r="CG602" s="12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</row>
    <row r="603" spans="1:147" s="107" customFormat="1" x14ac:dyDescent="0.2">
      <c r="A603" s="81"/>
      <c r="B603" s="16"/>
      <c r="C603" s="115"/>
      <c r="D603" s="116"/>
      <c r="E603" s="16"/>
      <c r="F603" s="16"/>
      <c r="G603" s="16"/>
      <c r="H603" s="16"/>
      <c r="J603" s="126"/>
      <c r="K603" s="126"/>
      <c r="L603" s="126"/>
      <c r="M603" s="126"/>
      <c r="N603" s="126"/>
      <c r="O603" s="126"/>
      <c r="P603" s="126"/>
      <c r="Q603" s="58"/>
      <c r="R603" s="139"/>
      <c r="S603" s="58"/>
      <c r="T603" s="16"/>
      <c r="U603" s="16"/>
      <c r="V603" s="16"/>
      <c r="W603" s="16"/>
      <c r="X603" s="16"/>
      <c r="Y603" s="16"/>
      <c r="Z603" s="16"/>
      <c r="AA603" s="140"/>
      <c r="AB603" s="126"/>
      <c r="AC603" s="16"/>
      <c r="AD603" s="16"/>
      <c r="AE603" s="16"/>
      <c r="AF603" s="16"/>
      <c r="AG603" s="16"/>
      <c r="AH603" s="140"/>
      <c r="AI603" s="126"/>
      <c r="AJ603" s="16"/>
      <c r="AK603" s="16"/>
      <c r="AL603" s="16"/>
      <c r="AM603" s="140"/>
      <c r="AN603" s="141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40"/>
      <c r="BG603" s="126"/>
      <c r="BH603" s="16"/>
      <c r="BI603" s="16"/>
      <c r="BJ603" s="16"/>
      <c r="BK603" s="16"/>
      <c r="BL603" s="16"/>
      <c r="BM603" s="16"/>
      <c r="BN603" s="16"/>
      <c r="BO603" s="16"/>
      <c r="BP603" s="140"/>
      <c r="BQ603" s="126"/>
      <c r="BR603" s="16"/>
      <c r="BS603" s="16"/>
      <c r="BT603" s="16"/>
      <c r="BU603" s="16"/>
      <c r="BV603" s="16"/>
      <c r="BW603" s="140"/>
      <c r="BX603" s="126"/>
      <c r="BY603" s="16"/>
      <c r="BZ603" s="140"/>
      <c r="CA603" s="126"/>
      <c r="CB603" s="16"/>
      <c r="CC603" s="140"/>
      <c r="CD603" s="126"/>
      <c r="CE603" s="16"/>
      <c r="CG603" s="12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</row>
    <row r="604" spans="1:147" s="107" customFormat="1" x14ac:dyDescent="0.2">
      <c r="A604" s="81"/>
      <c r="B604" s="16"/>
      <c r="C604" s="115"/>
      <c r="D604" s="116"/>
      <c r="E604" s="16"/>
      <c r="F604" s="16"/>
      <c r="G604" s="16"/>
      <c r="H604" s="16"/>
      <c r="J604" s="126"/>
      <c r="K604" s="126"/>
      <c r="L604" s="126"/>
      <c r="M604" s="126"/>
      <c r="N604" s="126"/>
      <c r="O604" s="126"/>
      <c r="P604" s="126"/>
      <c r="Q604" s="58"/>
      <c r="R604" s="139"/>
      <c r="S604" s="58"/>
      <c r="T604" s="16"/>
      <c r="U604" s="16"/>
      <c r="V604" s="16"/>
      <c r="W604" s="16"/>
      <c r="X604" s="16"/>
      <c r="Y604" s="16"/>
      <c r="Z604" s="16"/>
      <c r="AA604" s="140"/>
      <c r="AB604" s="126"/>
      <c r="AC604" s="16"/>
      <c r="AD604" s="16"/>
      <c r="AE604" s="16"/>
      <c r="AF604" s="16"/>
      <c r="AG604" s="16"/>
      <c r="AH604" s="140"/>
      <c r="AI604" s="126"/>
      <c r="AJ604" s="16"/>
      <c r="AK604" s="16"/>
      <c r="AL604" s="16"/>
      <c r="AM604" s="140"/>
      <c r="AN604" s="141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40"/>
      <c r="BG604" s="126"/>
      <c r="BH604" s="16"/>
      <c r="BI604" s="16"/>
      <c r="BJ604" s="16"/>
      <c r="BK604" s="16"/>
      <c r="BL604" s="16"/>
      <c r="BM604" s="16"/>
      <c r="BN604" s="16"/>
      <c r="BO604" s="16"/>
      <c r="BP604" s="140"/>
      <c r="BQ604" s="126"/>
      <c r="BR604" s="16"/>
      <c r="BS604" s="16"/>
      <c r="BT604" s="16"/>
      <c r="BU604" s="16"/>
      <c r="BV604" s="16"/>
      <c r="BW604" s="140"/>
      <c r="BX604" s="126"/>
      <c r="BY604" s="16"/>
      <c r="BZ604" s="140"/>
      <c r="CA604" s="126"/>
      <c r="CB604" s="16"/>
      <c r="CC604" s="140"/>
      <c r="CD604" s="126"/>
      <c r="CE604" s="16"/>
      <c r="CG604" s="12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</row>
    <row r="605" spans="1:147" s="107" customFormat="1" x14ac:dyDescent="0.2">
      <c r="A605" s="81"/>
      <c r="B605" s="16"/>
      <c r="C605" s="115"/>
      <c r="D605" s="116"/>
      <c r="E605" s="16"/>
      <c r="F605" s="16"/>
      <c r="G605" s="16"/>
      <c r="H605" s="16"/>
      <c r="J605" s="126"/>
      <c r="K605" s="126"/>
      <c r="L605" s="126"/>
      <c r="M605" s="126"/>
      <c r="N605" s="126"/>
      <c r="O605" s="126"/>
      <c r="P605" s="126"/>
      <c r="Q605" s="58"/>
      <c r="R605" s="139"/>
      <c r="S605" s="58"/>
      <c r="T605" s="16"/>
      <c r="U605" s="16"/>
      <c r="V605" s="16"/>
      <c r="W605" s="16"/>
      <c r="X605" s="16"/>
      <c r="Y605" s="16"/>
      <c r="Z605" s="16"/>
      <c r="AA605" s="140"/>
      <c r="AB605" s="126"/>
      <c r="AC605" s="16"/>
      <c r="AD605" s="16"/>
      <c r="AE605" s="16"/>
      <c r="AF605" s="16"/>
      <c r="AG605" s="16"/>
      <c r="AH605" s="140"/>
      <c r="AI605" s="126"/>
      <c r="AJ605" s="16"/>
      <c r="AK605" s="16"/>
      <c r="AL605" s="16"/>
      <c r="AM605" s="140"/>
      <c r="AN605" s="141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40"/>
      <c r="BG605" s="126"/>
      <c r="BH605" s="16"/>
      <c r="BI605" s="16"/>
      <c r="BJ605" s="16"/>
      <c r="BK605" s="16"/>
      <c r="BL605" s="16"/>
      <c r="BM605" s="16"/>
      <c r="BN605" s="16"/>
      <c r="BO605" s="16"/>
      <c r="BP605" s="140"/>
      <c r="BQ605" s="126"/>
      <c r="BR605" s="16"/>
      <c r="BS605" s="16"/>
      <c r="BT605" s="16"/>
      <c r="BU605" s="16"/>
      <c r="BV605" s="16"/>
      <c r="BW605" s="140"/>
      <c r="BX605" s="126"/>
      <c r="BY605" s="16"/>
      <c r="BZ605" s="140"/>
      <c r="CA605" s="126"/>
      <c r="CB605" s="16"/>
      <c r="CC605" s="140"/>
      <c r="CD605" s="126"/>
      <c r="CE605" s="16"/>
      <c r="CG605" s="12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</row>
    <row r="606" spans="1:147" s="107" customFormat="1" x14ac:dyDescent="0.2">
      <c r="A606" s="81"/>
      <c r="B606" s="16"/>
      <c r="C606" s="115"/>
      <c r="D606" s="116"/>
      <c r="E606" s="16"/>
      <c r="F606" s="16"/>
      <c r="G606" s="16"/>
      <c r="H606" s="16"/>
      <c r="J606" s="126"/>
      <c r="K606" s="126"/>
      <c r="L606" s="126"/>
      <c r="M606" s="126"/>
      <c r="N606" s="126"/>
      <c r="O606" s="126"/>
      <c r="P606" s="126"/>
      <c r="Q606" s="58"/>
      <c r="R606" s="139"/>
      <c r="S606" s="58"/>
      <c r="T606" s="16"/>
      <c r="U606" s="16"/>
      <c r="V606" s="16"/>
      <c r="W606" s="16"/>
      <c r="X606" s="16"/>
      <c r="Y606" s="16"/>
      <c r="Z606" s="16"/>
      <c r="AA606" s="140"/>
      <c r="AB606" s="126"/>
      <c r="AC606" s="16"/>
      <c r="AD606" s="16"/>
      <c r="AE606" s="16"/>
      <c r="AF606" s="16"/>
      <c r="AG606" s="16"/>
      <c r="AH606" s="140"/>
      <c r="AI606" s="126"/>
      <c r="AJ606" s="16"/>
      <c r="AK606" s="16"/>
      <c r="AL606" s="16"/>
      <c r="AM606" s="140"/>
      <c r="AN606" s="141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40"/>
      <c r="BG606" s="126"/>
      <c r="BH606" s="16"/>
      <c r="BI606" s="16"/>
      <c r="BJ606" s="16"/>
      <c r="BK606" s="16"/>
      <c r="BL606" s="16"/>
      <c r="BM606" s="16"/>
      <c r="BN606" s="16"/>
      <c r="BO606" s="16"/>
      <c r="BP606" s="140"/>
      <c r="BQ606" s="126"/>
      <c r="BR606" s="16"/>
      <c r="BS606" s="16"/>
      <c r="BT606" s="16"/>
      <c r="BU606" s="16"/>
      <c r="BV606" s="16"/>
      <c r="BW606" s="140"/>
      <c r="BX606" s="126"/>
      <c r="BY606" s="16"/>
      <c r="BZ606" s="140"/>
      <c r="CA606" s="126"/>
      <c r="CB606" s="16"/>
      <c r="CC606" s="140"/>
      <c r="CD606" s="126"/>
      <c r="CE606" s="16"/>
      <c r="CG606" s="12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</row>
    <row r="607" spans="1:147" s="107" customFormat="1" x14ac:dyDescent="0.2">
      <c r="A607" s="81"/>
      <c r="B607" s="16"/>
      <c r="C607" s="115"/>
      <c r="D607" s="116"/>
      <c r="E607" s="16"/>
      <c r="F607" s="16"/>
      <c r="G607" s="16"/>
      <c r="H607" s="16"/>
      <c r="J607" s="126"/>
      <c r="K607" s="126"/>
      <c r="L607" s="126"/>
      <c r="M607" s="126"/>
      <c r="N607" s="126"/>
      <c r="O607" s="126"/>
      <c r="P607" s="126"/>
      <c r="Q607" s="58"/>
      <c r="R607" s="139"/>
      <c r="S607" s="58"/>
      <c r="T607" s="16"/>
      <c r="U607" s="16"/>
      <c r="V607" s="16"/>
      <c r="W607" s="16"/>
      <c r="X607" s="16"/>
      <c r="Y607" s="16"/>
      <c r="Z607" s="16"/>
      <c r="AA607" s="140"/>
      <c r="AB607" s="126"/>
      <c r="AC607" s="16"/>
      <c r="AD607" s="16"/>
      <c r="AE607" s="16"/>
      <c r="AF607" s="16"/>
      <c r="AG607" s="16"/>
      <c r="AH607" s="140"/>
      <c r="AI607" s="126"/>
      <c r="AJ607" s="16"/>
      <c r="AK607" s="16"/>
      <c r="AL607" s="16"/>
      <c r="AM607" s="140"/>
      <c r="AN607" s="141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40"/>
      <c r="BG607" s="126"/>
      <c r="BH607" s="16"/>
      <c r="BI607" s="16"/>
      <c r="BJ607" s="16"/>
      <c r="BK607" s="16"/>
      <c r="BL607" s="16"/>
      <c r="BM607" s="16"/>
      <c r="BN607" s="16"/>
      <c r="BO607" s="16"/>
      <c r="BP607" s="140"/>
      <c r="BQ607" s="126"/>
      <c r="BR607" s="16"/>
      <c r="BS607" s="16"/>
      <c r="BT607" s="16"/>
      <c r="BU607" s="16"/>
      <c r="BV607" s="16"/>
      <c r="BW607" s="140"/>
      <c r="BX607" s="126"/>
      <c r="BY607" s="16"/>
      <c r="BZ607" s="140"/>
      <c r="CA607" s="126"/>
      <c r="CB607" s="16"/>
      <c r="CC607" s="140"/>
      <c r="CD607" s="126"/>
      <c r="CE607" s="16"/>
      <c r="CG607" s="12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</row>
    <row r="608" spans="1:147" s="107" customFormat="1" x14ac:dyDescent="0.2">
      <c r="A608" s="81"/>
      <c r="B608" s="16"/>
      <c r="C608" s="115"/>
      <c r="D608" s="116"/>
      <c r="E608" s="16"/>
      <c r="F608" s="16"/>
      <c r="G608" s="16"/>
      <c r="H608" s="16"/>
      <c r="J608" s="126"/>
      <c r="K608" s="126"/>
      <c r="L608" s="126"/>
      <c r="M608" s="126"/>
      <c r="N608" s="126"/>
      <c r="O608" s="126"/>
      <c r="P608" s="126"/>
      <c r="Q608" s="58"/>
      <c r="R608" s="139"/>
      <c r="S608" s="58"/>
      <c r="T608" s="16"/>
      <c r="U608" s="16"/>
      <c r="V608" s="16"/>
      <c r="W608" s="16"/>
      <c r="X608" s="16"/>
      <c r="Y608" s="16"/>
      <c r="Z608" s="16"/>
      <c r="AA608" s="140"/>
      <c r="AB608" s="126"/>
      <c r="AC608" s="16"/>
      <c r="AD608" s="16"/>
      <c r="AE608" s="16"/>
      <c r="AF608" s="16"/>
      <c r="AG608" s="16"/>
      <c r="AH608" s="140"/>
      <c r="AI608" s="126"/>
      <c r="AJ608" s="16"/>
      <c r="AK608" s="16"/>
      <c r="AL608" s="16"/>
      <c r="AM608" s="140"/>
      <c r="AN608" s="141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40"/>
      <c r="BG608" s="126"/>
      <c r="BH608" s="16"/>
      <c r="BI608" s="16"/>
      <c r="BJ608" s="16"/>
      <c r="BK608" s="16"/>
      <c r="BL608" s="16"/>
      <c r="BM608" s="16"/>
      <c r="BN608" s="16"/>
      <c r="BO608" s="16"/>
      <c r="BP608" s="140"/>
      <c r="BQ608" s="126"/>
      <c r="BR608" s="16"/>
      <c r="BS608" s="16"/>
      <c r="BT608" s="16"/>
      <c r="BU608" s="16"/>
      <c r="BV608" s="16"/>
      <c r="BW608" s="140"/>
      <c r="BX608" s="126"/>
      <c r="BY608" s="16"/>
      <c r="BZ608" s="140"/>
      <c r="CA608" s="126"/>
      <c r="CB608" s="16"/>
      <c r="CC608" s="140"/>
      <c r="CD608" s="126"/>
      <c r="CE608" s="16"/>
      <c r="CG608" s="12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</row>
    <row r="609" spans="1:147" s="107" customFormat="1" x14ac:dyDescent="0.2">
      <c r="A609" s="138"/>
      <c r="B609" s="16"/>
      <c r="C609" s="115"/>
      <c r="D609" s="116"/>
      <c r="E609" s="16"/>
      <c r="F609" s="16"/>
      <c r="G609" s="16"/>
      <c r="H609" s="16"/>
      <c r="J609" s="126"/>
      <c r="K609" s="126"/>
      <c r="L609" s="126"/>
      <c r="M609" s="126"/>
      <c r="N609" s="126"/>
      <c r="O609" s="126"/>
      <c r="P609" s="126"/>
      <c r="Q609" s="58"/>
      <c r="R609" s="139"/>
      <c r="S609" s="58"/>
      <c r="T609" s="16"/>
      <c r="U609" s="16"/>
      <c r="V609" s="16"/>
      <c r="W609" s="16"/>
      <c r="X609" s="16"/>
      <c r="Y609" s="16"/>
      <c r="Z609" s="16"/>
      <c r="AA609" s="140"/>
      <c r="AB609" s="126"/>
      <c r="AC609" s="16"/>
      <c r="AD609" s="16"/>
      <c r="AE609" s="16"/>
      <c r="AF609" s="16"/>
      <c r="AG609" s="16"/>
      <c r="AH609" s="140"/>
      <c r="AI609" s="126"/>
      <c r="AJ609" s="16"/>
      <c r="AK609" s="16"/>
      <c r="AL609" s="16"/>
      <c r="AM609" s="140"/>
      <c r="AN609" s="141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40"/>
      <c r="BG609" s="126"/>
      <c r="BH609" s="16"/>
      <c r="BI609" s="16"/>
      <c r="BJ609" s="16"/>
      <c r="BK609" s="16"/>
      <c r="BL609" s="16"/>
      <c r="BM609" s="16"/>
      <c r="BN609" s="16"/>
      <c r="BO609" s="16"/>
      <c r="BP609" s="140"/>
      <c r="BQ609" s="126"/>
      <c r="BR609" s="16"/>
      <c r="BS609" s="16"/>
      <c r="BT609" s="16"/>
      <c r="BU609" s="16"/>
      <c r="BV609" s="16"/>
      <c r="BW609" s="140"/>
      <c r="BX609" s="126"/>
      <c r="BY609" s="16"/>
      <c r="BZ609" s="140"/>
      <c r="CA609" s="126"/>
      <c r="CB609" s="16"/>
      <c r="CC609" s="140"/>
      <c r="CD609" s="126"/>
      <c r="CE609" s="16"/>
      <c r="CG609" s="12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</row>
    <row r="610" spans="1:147" s="107" customFormat="1" x14ac:dyDescent="0.2">
      <c r="A610" s="81"/>
      <c r="B610" s="16"/>
      <c r="C610" s="115"/>
      <c r="D610" s="116"/>
      <c r="E610" s="16"/>
      <c r="F610" s="16"/>
      <c r="G610" s="16"/>
      <c r="H610" s="16"/>
      <c r="J610" s="126"/>
      <c r="K610" s="126"/>
      <c r="L610" s="126"/>
      <c r="M610" s="126"/>
      <c r="N610" s="126"/>
      <c r="O610" s="126"/>
      <c r="P610" s="126"/>
      <c r="Q610" s="58"/>
      <c r="R610" s="139"/>
      <c r="S610" s="58"/>
      <c r="T610" s="16"/>
      <c r="U610" s="16"/>
      <c r="V610" s="16"/>
      <c r="W610" s="16"/>
      <c r="X610" s="16"/>
      <c r="Y610" s="16"/>
      <c r="Z610" s="16"/>
      <c r="AA610" s="140"/>
      <c r="AB610" s="126"/>
      <c r="AC610" s="16"/>
      <c r="AD610" s="16"/>
      <c r="AE610" s="16"/>
      <c r="AF610" s="16"/>
      <c r="AG610" s="16"/>
      <c r="AH610" s="140"/>
      <c r="AI610" s="126"/>
      <c r="AJ610" s="16"/>
      <c r="AK610" s="16"/>
      <c r="AL610" s="16"/>
      <c r="AM610" s="140"/>
      <c r="AN610" s="141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40"/>
      <c r="BG610" s="126"/>
      <c r="BH610" s="16"/>
      <c r="BI610" s="16"/>
      <c r="BJ610" s="16"/>
      <c r="BK610" s="16"/>
      <c r="BL610" s="16"/>
      <c r="BM610" s="16"/>
      <c r="BN610" s="16"/>
      <c r="BO610" s="16"/>
      <c r="BP610" s="140"/>
      <c r="BQ610" s="126"/>
      <c r="BR610" s="16"/>
      <c r="BS610" s="16"/>
      <c r="BT610" s="16"/>
      <c r="BU610" s="16"/>
      <c r="BV610" s="16"/>
      <c r="BW610" s="140"/>
      <c r="BX610" s="126"/>
      <c r="BY610" s="16"/>
      <c r="BZ610" s="140"/>
      <c r="CA610" s="126"/>
      <c r="CB610" s="16"/>
      <c r="CC610" s="140"/>
      <c r="CD610" s="126"/>
      <c r="CE610" s="16"/>
      <c r="CG610" s="12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</row>
    <row r="611" spans="1:147" s="107" customFormat="1" x14ac:dyDescent="0.2">
      <c r="A611" s="81"/>
      <c r="B611" s="16"/>
      <c r="C611" s="115"/>
      <c r="D611" s="116"/>
      <c r="E611" s="16"/>
      <c r="F611" s="16"/>
      <c r="G611" s="16"/>
      <c r="H611" s="16"/>
      <c r="J611" s="126"/>
      <c r="K611" s="126"/>
      <c r="L611" s="126"/>
      <c r="M611" s="126"/>
      <c r="N611" s="126"/>
      <c r="O611" s="126"/>
      <c r="P611" s="126"/>
      <c r="Q611" s="58"/>
      <c r="R611" s="139"/>
      <c r="S611" s="58"/>
      <c r="T611" s="16"/>
      <c r="U611" s="16"/>
      <c r="V611" s="16"/>
      <c r="W611" s="16"/>
      <c r="X611" s="16"/>
      <c r="Y611" s="16"/>
      <c r="Z611" s="16"/>
      <c r="AA611" s="140"/>
      <c r="AB611" s="126"/>
      <c r="AC611" s="16"/>
      <c r="AD611" s="16"/>
      <c r="AE611" s="16"/>
      <c r="AF611" s="16"/>
      <c r="AG611" s="16"/>
      <c r="AH611" s="140"/>
      <c r="AI611" s="126"/>
      <c r="AJ611" s="16"/>
      <c r="AK611" s="16"/>
      <c r="AL611" s="16"/>
      <c r="AM611" s="140"/>
      <c r="AN611" s="141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40"/>
      <c r="BG611" s="126"/>
      <c r="BH611" s="16"/>
      <c r="BI611" s="16"/>
      <c r="BJ611" s="16"/>
      <c r="BK611" s="16"/>
      <c r="BL611" s="16"/>
      <c r="BM611" s="16"/>
      <c r="BN611" s="16"/>
      <c r="BO611" s="16"/>
      <c r="BP611" s="140"/>
      <c r="BQ611" s="126"/>
      <c r="BR611" s="16"/>
      <c r="BS611" s="16"/>
      <c r="BT611" s="16"/>
      <c r="BU611" s="16"/>
      <c r="BV611" s="16"/>
      <c r="BW611" s="140"/>
      <c r="BX611" s="126"/>
      <c r="BY611" s="16"/>
      <c r="BZ611" s="140"/>
      <c r="CA611" s="126"/>
      <c r="CB611" s="16"/>
      <c r="CC611" s="140"/>
      <c r="CD611" s="126"/>
      <c r="CE611" s="16"/>
      <c r="CG611" s="12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</row>
    <row r="612" spans="1:147" s="107" customFormat="1" x14ac:dyDescent="0.2">
      <c r="A612" s="81"/>
      <c r="B612" s="16"/>
      <c r="C612" s="115"/>
      <c r="D612" s="116"/>
      <c r="E612" s="16"/>
      <c r="F612" s="16"/>
      <c r="G612" s="16"/>
      <c r="H612" s="16"/>
      <c r="J612" s="126"/>
      <c r="K612" s="126"/>
      <c r="L612" s="126"/>
      <c r="M612" s="126"/>
      <c r="N612" s="126"/>
      <c r="O612" s="126"/>
      <c r="P612" s="126"/>
      <c r="Q612" s="58"/>
      <c r="R612" s="139"/>
      <c r="S612" s="58"/>
      <c r="T612" s="16"/>
      <c r="U612" s="16"/>
      <c r="V612" s="16"/>
      <c r="W612" s="16"/>
      <c r="X612" s="16"/>
      <c r="Y612" s="16"/>
      <c r="Z612" s="16"/>
      <c r="AA612" s="140"/>
      <c r="AB612" s="126"/>
      <c r="AC612" s="16"/>
      <c r="AD612" s="16"/>
      <c r="AE612" s="16"/>
      <c r="AF612" s="16"/>
      <c r="AG612" s="16"/>
      <c r="AH612" s="140"/>
      <c r="AI612" s="126"/>
      <c r="AJ612" s="16"/>
      <c r="AK612" s="16"/>
      <c r="AL612" s="16"/>
      <c r="AM612" s="140"/>
      <c r="AN612" s="141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40"/>
      <c r="BG612" s="126"/>
      <c r="BH612" s="16"/>
      <c r="BI612" s="16"/>
      <c r="BJ612" s="16"/>
      <c r="BK612" s="16"/>
      <c r="BL612" s="16"/>
      <c r="BM612" s="16"/>
      <c r="BN612" s="16"/>
      <c r="BO612" s="16"/>
      <c r="BP612" s="140"/>
      <c r="BQ612" s="126"/>
      <c r="BR612" s="16"/>
      <c r="BS612" s="16"/>
      <c r="BT612" s="16"/>
      <c r="BU612" s="16"/>
      <c r="BV612" s="16"/>
      <c r="BW612" s="140"/>
      <c r="BX612" s="126"/>
      <c r="BY612" s="16"/>
      <c r="BZ612" s="140"/>
      <c r="CA612" s="126"/>
      <c r="CB612" s="16"/>
      <c r="CC612" s="140"/>
      <c r="CD612" s="126"/>
      <c r="CE612" s="16"/>
      <c r="CG612" s="12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</row>
    <row r="613" spans="1:147" s="107" customFormat="1" x14ac:dyDescent="0.2">
      <c r="A613" s="81"/>
      <c r="B613" s="16"/>
      <c r="C613" s="115"/>
      <c r="D613" s="116"/>
      <c r="E613" s="16"/>
      <c r="F613" s="16"/>
      <c r="G613" s="16"/>
      <c r="H613" s="16"/>
      <c r="J613" s="126"/>
      <c r="K613" s="126"/>
      <c r="L613" s="126"/>
      <c r="M613" s="126"/>
      <c r="N613" s="126"/>
      <c r="O613" s="126"/>
      <c r="P613" s="126"/>
      <c r="Q613" s="58"/>
      <c r="R613" s="139"/>
      <c r="S613" s="58"/>
      <c r="T613" s="16"/>
      <c r="U613" s="16"/>
      <c r="V613" s="16"/>
      <c r="W613" s="16"/>
      <c r="X613" s="16"/>
      <c r="Y613" s="16"/>
      <c r="Z613" s="16"/>
      <c r="AA613" s="140"/>
      <c r="AB613" s="126"/>
      <c r="AC613" s="16"/>
      <c r="AD613" s="16"/>
      <c r="AE613" s="16"/>
      <c r="AF613" s="16"/>
      <c r="AG613" s="16"/>
      <c r="AH613" s="140"/>
      <c r="AI613" s="126"/>
      <c r="AJ613" s="16"/>
      <c r="AK613" s="16"/>
      <c r="AL613" s="16"/>
      <c r="AM613" s="140"/>
      <c r="AN613" s="141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40"/>
      <c r="BG613" s="126"/>
      <c r="BH613" s="16"/>
      <c r="BI613" s="16"/>
      <c r="BJ613" s="16"/>
      <c r="BK613" s="16"/>
      <c r="BL613" s="16"/>
      <c r="BM613" s="16"/>
      <c r="BN613" s="16"/>
      <c r="BO613" s="16"/>
      <c r="BP613" s="140"/>
      <c r="BQ613" s="126"/>
      <c r="BR613" s="16"/>
      <c r="BS613" s="16"/>
      <c r="BT613" s="16"/>
      <c r="BU613" s="16"/>
      <c r="BV613" s="16"/>
      <c r="BW613" s="140"/>
      <c r="BX613" s="126"/>
      <c r="BY613" s="16"/>
      <c r="BZ613" s="140"/>
      <c r="CA613" s="126"/>
      <c r="CB613" s="16"/>
      <c r="CC613" s="140"/>
      <c r="CD613" s="126"/>
      <c r="CE613" s="16"/>
      <c r="CG613" s="12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</row>
    <row r="614" spans="1:147" s="107" customFormat="1" x14ac:dyDescent="0.2">
      <c r="A614" s="81"/>
      <c r="B614" s="16"/>
      <c r="C614" s="115"/>
      <c r="D614" s="116"/>
      <c r="E614" s="16"/>
      <c r="F614" s="16"/>
      <c r="G614" s="16"/>
      <c r="H614" s="16"/>
      <c r="J614" s="126"/>
      <c r="K614" s="126"/>
      <c r="L614" s="126"/>
      <c r="M614" s="126"/>
      <c r="N614" s="126"/>
      <c r="O614" s="126"/>
      <c r="P614" s="126"/>
      <c r="Q614" s="58"/>
      <c r="R614" s="139"/>
      <c r="S614" s="58"/>
      <c r="T614" s="16"/>
      <c r="U614" s="16"/>
      <c r="V614" s="16"/>
      <c r="W614" s="16"/>
      <c r="X614" s="16"/>
      <c r="Y614" s="16"/>
      <c r="Z614" s="16"/>
      <c r="AA614" s="140"/>
      <c r="AB614" s="126"/>
      <c r="AC614" s="16"/>
      <c r="AD614" s="16"/>
      <c r="AE614" s="16"/>
      <c r="AF614" s="16"/>
      <c r="AG614" s="16"/>
      <c r="AH614" s="140"/>
      <c r="AI614" s="126"/>
      <c r="AJ614" s="16"/>
      <c r="AK614" s="16"/>
      <c r="AL614" s="16"/>
      <c r="AM614" s="140"/>
      <c r="AN614" s="141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40"/>
      <c r="BG614" s="126"/>
      <c r="BH614" s="16"/>
      <c r="BI614" s="16"/>
      <c r="BJ614" s="16"/>
      <c r="BK614" s="16"/>
      <c r="BL614" s="16"/>
      <c r="BM614" s="16"/>
      <c r="BN614" s="16"/>
      <c r="BO614" s="16"/>
      <c r="BP614" s="140"/>
      <c r="BQ614" s="126"/>
      <c r="BR614" s="16"/>
      <c r="BS614" s="16"/>
      <c r="BT614" s="16"/>
      <c r="BU614" s="16"/>
      <c r="BV614" s="16"/>
      <c r="BW614" s="140"/>
      <c r="BX614" s="126"/>
      <c r="BY614" s="16"/>
      <c r="BZ614" s="140"/>
      <c r="CA614" s="126"/>
      <c r="CB614" s="16"/>
      <c r="CC614" s="140"/>
      <c r="CD614" s="126"/>
      <c r="CE614" s="16"/>
      <c r="CG614" s="12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</row>
    <row r="615" spans="1:147" s="107" customFormat="1" x14ac:dyDescent="0.2">
      <c r="A615" s="81"/>
      <c r="B615" s="16"/>
      <c r="C615" s="115"/>
      <c r="D615" s="116"/>
      <c r="E615" s="16"/>
      <c r="F615" s="16"/>
      <c r="G615" s="16"/>
      <c r="H615" s="16"/>
      <c r="J615" s="126"/>
      <c r="K615" s="126"/>
      <c r="L615" s="126"/>
      <c r="M615" s="126"/>
      <c r="N615" s="126"/>
      <c r="O615" s="126"/>
      <c r="P615" s="126"/>
      <c r="Q615" s="58"/>
      <c r="R615" s="139"/>
      <c r="S615" s="58"/>
      <c r="T615" s="16"/>
      <c r="U615" s="16"/>
      <c r="V615" s="16"/>
      <c r="W615" s="16"/>
      <c r="X615" s="16"/>
      <c r="Y615" s="16"/>
      <c r="Z615" s="16"/>
      <c r="AA615" s="140"/>
      <c r="AB615" s="126"/>
      <c r="AC615" s="16"/>
      <c r="AD615" s="16"/>
      <c r="AE615" s="16"/>
      <c r="AF615" s="16"/>
      <c r="AG615" s="16"/>
      <c r="AH615" s="140"/>
      <c r="AI615" s="126"/>
      <c r="AJ615" s="16"/>
      <c r="AK615" s="16"/>
      <c r="AL615" s="16"/>
      <c r="AM615" s="140"/>
      <c r="AN615" s="141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40"/>
      <c r="BG615" s="126"/>
      <c r="BH615" s="16"/>
      <c r="BI615" s="16"/>
      <c r="BJ615" s="16"/>
      <c r="BK615" s="16"/>
      <c r="BL615" s="16"/>
      <c r="BM615" s="16"/>
      <c r="BN615" s="16"/>
      <c r="BO615" s="16"/>
      <c r="BP615" s="140"/>
      <c r="BQ615" s="126"/>
      <c r="BR615" s="16"/>
      <c r="BS615" s="16"/>
      <c r="BT615" s="16"/>
      <c r="BU615" s="16"/>
      <c r="BV615" s="16"/>
      <c r="BW615" s="140"/>
      <c r="BX615" s="126"/>
      <c r="BY615" s="16"/>
      <c r="BZ615" s="140"/>
      <c r="CA615" s="126"/>
      <c r="CB615" s="16"/>
      <c r="CC615" s="140"/>
      <c r="CD615" s="126"/>
      <c r="CE615" s="16"/>
      <c r="CG615" s="12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</row>
    <row r="616" spans="1:147" s="107" customFormat="1" x14ac:dyDescent="0.2">
      <c r="A616" s="81"/>
      <c r="B616" s="16"/>
      <c r="C616" s="115"/>
      <c r="D616" s="116"/>
      <c r="E616" s="16"/>
      <c r="F616" s="16"/>
      <c r="G616" s="16"/>
      <c r="H616" s="16"/>
      <c r="J616" s="126"/>
      <c r="K616" s="126"/>
      <c r="L616" s="126"/>
      <c r="M616" s="126"/>
      <c r="N616" s="126"/>
      <c r="O616" s="126"/>
      <c r="P616" s="126"/>
      <c r="Q616" s="58"/>
      <c r="R616" s="139"/>
      <c r="S616" s="58"/>
      <c r="T616" s="16"/>
      <c r="U616" s="16"/>
      <c r="V616" s="16"/>
      <c r="W616" s="16"/>
      <c r="X616" s="16"/>
      <c r="Y616" s="16"/>
      <c r="Z616" s="16"/>
      <c r="AA616" s="140"/>
      <c r="AB616" s="126"/>
      <c r="AC616" s="16"/>
      <c r="AD616" s="16"/>
      <c r="AE616" s="16"/>
      <c r="AF616" s="16"/>
      <c r="AG616" s="16"/>
      <c r="AH616" s="140"/>
      <c r="AI616" s="126"/>
      <c r="AJ616" s="16"/>
      <c r="AK616" s="16"/>
      <c r="AL616" s="16"/>
      <c r="AM616" s="140"/>
      <c r="AN616" s="141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40"/>
      <c r="BG616" s="126"/>
      <c r="BH616" s="16"/>
      <c r="BI616" s="16"/>
      <c r="BJ616" s="16"/>
      <c r="BK616" s="16"/>
      <c r="BL616" s="16"/>
      <c r="BM616" s="16"/>
      <c r="BN616" s="16"/>
      <c r="BO616" s="16"/>
      <c r="BP616" s="140"/>
      <c r="BQ616" s="126"/>
      <c r="BR616" s="16"/>
      <c r="BS616" s="16"/>
      <c r="BT616" s="16"/>
      <c r="BU616" s="16"/>
      <c r="BV616" s="16"/>
      <c r="BW616" s="140"/>
      <c r="BX616" s="126"/>
      <c r="BY616" s="16"/>
      <c r="BZ616" s="140"/>
      <c r="CA616" s="126"/>
      <c r="CB616" s="16"/>
      <c r="CC616" s="140"/>
      <c r="CD616" s="126"/>
      <c r="CE616" s="16"/>
      <c r="CG616" s="12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</row>
    <row r="617" spans="1:147" s="107" customFormat="1" x14ac:dyDescent="0.2">
      <c r="A617" s="81"/>
      <c r="B617" s="16"/>
      <c r="C617" s="115"/>
      <c r="D617" s="116"/>
      <c r="E617" s="16"/>
      <c r="F617" s="16"/>
      <c r="G617" s="16"/>
      <c r="H617" s="16"/>
      <c r="J617" s="126"/>
      <c r="K617" s="126"/>
      <c r="L617" s="126"/>
      <c r="M617" s="126"/>
      <c r="N617" s="126"/>
      <c r="O617" s="126"/>
      <c r="P617" s="126"/>
      <c r="Q617" s="58"/>
      <c r="R617" s="139"/>
      <c r="S617" s="58"/>
      <c r="T617" s="16"/>
      <c r="U617" s="16"/>
      <c r="V617" s="16"/>
      <c r="W617" s="16"/>
      <c r="X617" s="16"/>
      <c r="Y617" s="16"/>
      <c r="Z617" s="16"/>
      <c r="AA617" s="140"/>
      <c r="AB617" s="126"/>
      <c r="AC617" s="16"/>
      <c r="AD617" s="16"/>
      <c r="AE617" s="16"/>
      <c r="AF617" s="16"/>
      <c r="AG617" s="16"/>
      <c r="AH617" s="140"/>
      <c r="AI617" s="126"/>
      <c r="AJ617" s="16"/>
      <c r="AK617" s="16"/>
      <c r="AL617" s="16"/>
      <c r="AM617" s="140"/>
      <c r="AN617" s="141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40"/>
      <c r="BG617" s="126"/>
      <c r="BH617" s="16"/>
      <c r="BI617" s="16"/>
      <c r="BJ617" s="16"/>
      <c r="BK617" s="16"/>
      <c r="BL617" s="16"/>
      <c r="BM617" s="16"/>
      <c r="BN617" s="16"/>
      <c r="BO617" s="16"/>
      <c r="BP617" s="140"/>
      <c r="BQ617" s="126"/>
      <c r="BR617" s="16"/>
      <c r="BS617" s="16"/>
      <c r="BT617" s="16"/>
      <c r="BU617" s="16"/>
      <c r="BV617" s="16"/>
      <c r="BW617" s="140"/>
      <c r="BX617" s="126"/>
      <c r="BY617" s="16"/>
      <c r="BZ617" s="140"/>
      <c r="CA617" s="126"/>
      <c r="CB617" s="16"/>
      <c r="CC617" s="140"/>
      <c r="CD617" s="126"/>
      <c r="CE617" s="16"/>
      <c r="CG617" s="12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</row>
    <row r="618" spans="1:147" s="107" customFormat="1" x14ac:dyDescent="0.2">
      <c r="A618" s="81"/>
      <c r="B618" s="16"/>
      <c r="C618" s="115"/>
      <c r="D618" s="116"/>
      <c r="E618" s="16"/>
      <c r="F618" s="16"/>
      <c r="G618" s="16"/>
      <c r="H618" s="16"/>
      <c r="J618" s="126"/>
      <c r="K618" s="126"/>
      <c r="L618" s="126"/>
      <c r="M618" s="126"/>
      <c r="N618" s="126"/>
      <c r="O618" s="126"/>
      <c r="P618" s="126"/>
      <c r="Q618" s="58"/>
      <c r="R618" s="139"/>
      <c r="S618" s="58"/>
      <c r="T618" s="16"/>
      <c r="U618" s="16"/>
      <c r="V618" s="16"/>
      <c r="W618" s="16"/>
      <c r="X618" s="16"/>
      <c r="Y618" s="16"/>
      <c r="Z618" s="16"/>
      <c r="AA618" s="140"/>
      <c r="AB618" s="126"/>
      <c r="AC618" s="16"/>
      <c r="AD618" s="16"/>
      <c r="AE618" s="16"/>
      <c r="AF618" s="16"/>
      <c r="AG618" s="16"/>
      <c r="AH618" s="140"/>
      <c r="AI618" s="126"/>
      <c r="AJ618" s="16"/>
      <c r="AK618" s="16"/>
      <c r="AL618" s="16"/>
      <c r="AM618" s="140"/>
      <c r="AN618" s="141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40"/>
      <c r="BG618" s="126"/>
      <c r="BH618" s="16"/>
      <c r="BI618" s="16"/>
      <c r="BJ618" s="16"/>
      <c r="BK618" s="16"/>
      <c r="BL618" s="16"/>
      <c r="BM618" s="16"/>
      <c r="BN618" s="16"/>
      <c r="BO618" s="16"/>
      <c r="BP618" s="140"/>
      <c r="BQ618" s="126"/>
      <c r="BR618" s="16"/>
      <c r="BS618" s="16"/>
      <c r="BT618" s="16"/>
      <c r="BU618" s="16"/>
      <c r="BV618" s="16"/>
      <c r="BW618" s="140"/>
      <c r="BX618" s="126"/>
      <c r="BY618" s="16"/>
      <c r="BZ618" s="140"/>
      <c r="CA618" s="126"/>
      <c r="CB618" s="16"/>
      <c r="CC618" s="140"/>
      <c r="CD618" s="126"/>
      <c r="CE618" s="16"/>
      <c r="CG618" s="12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</row>
    <row r="619" spans="1:147" s="107" customFormat="1" x14ac:dyDescent="0.2">
      <c r="A619" s="81"/>
      <c r="B619" s="16"/>
      <c r="C619" s="115"/>
      <c r="D619" s="116"/>
      <c r="E619" s="16"/>
      <c r="F619" s="16"/>
      <c r="G619" s="16"/>
      <c r="H619" s="16"/>
      <c r="J619" s="126"/>
      <c r="K619" s="126"/>
      <c r="L619" s="126"/>
      <c r="M619" s="126"/>
      <c r="N619" s="126"/>
      <c r="O619" s="126"/>
      <c r="P619" s="126"/>
      <c r="Q619" s="58"/>
      <c r="R619" s="139"/>
      <c r="S619" s="58"/>
      <c r="T619" s="16"/>
      <c r="U619" s="16"/>
      <c r="V619" s="16"/>
      <c r="W619" s="16"/>
      <c r="X619" s="16"/>
      <c r="Y619" s="16"/>
      <c r="Z619" s="16"/>
      <c r="AA619" s="140"/>
      <c r="AB619" s="126"/>
      <c r="AC619" s="16"/>
      <c r="AD619" s="16"/>
      <c r="AE619" s="16"/>
      <c r="AF619" s="16"/>
      <c r="AG619" s="16"/>
      <c r="AH619" s="140"/>
      <c r="AI619" s="126"/>
      <c r="AJ619" s="16"/>
      <c r="AK619" s="16"/>
      <c r="AL619" s="16"/>
      <c r="AM619" s="140"/>
      <c r="AN619" s="141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40"/>
      <c r="BG619" s="126"/>
      <c r="BH619" s="16"/>
      <c r="BI619" s="16"/>
      <c r="BJ619" s="16"/>
      <c r="BK619" s="16"/>
      <c r="BL619" s="16"/>
      <c r="BM619" s="16"/>
      <c r="BN619" s="16"/>
      <c r="BO619" s="16"/>
      <c r="BP619" s="140"/>
      <c r="BQ619" s="126"/>
      <c r="BR619" s="16"/>
      <c r="BS619" s="16"/>
      <c r="BT619" s="16"/>
      <c r="BU619" s="16"/>
      <c r="BV619" s="16"/>
      <c r="BW619" s="140"/>
      <c r="BX619" s="126"/>
      <c r="BY619" s="16"/>
      <c r="BZ619" s="140"/>
      <c r="CA619" s="126"/>
      <c r="CB619" s="16"/>
      <c r="CC619" s="140"/>
      <c r="CD619" s="126"/>
      <c r="CE619" s="16"/>
      <c r="CG619" s="12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</row>
    <row r="620" spans="1:147" s="107" customFormat="1" x14ac:dyDescent="0.2">
      <c r="A620" s="81"/>
      <c r="B620" s="16"/>
      <c r="C620" s="115"/>
      <c r="D620" s="116"/>
      <c r="E620" s="16"/>
      <c r="F620" s="16"/>
      <c r="G620" s="16"/>
      <c r="H620" s="16"/>
      <c r="J620" s="126"/>
      <c r="K620" s="126"/>
      <c r="L620" s="126"/>
      <c r="M620" s="126"/>
      <c r="N620" s="126"/>
      <c r="O620" s="126"/>
      <c r="P620" s="126"/>
      <c r="Q620" s="58"/>
      <c r="R620" s="139"/>
      <c r="S620" s="58"/>
      <c r="T620" s="16"/>
      <c r="U620" s="16"/>
      <c r="V620" s="16"/>
      <c r="W620" s="16"/>
      <c r="X620" s="16"/>
      <c r="Y620" s="16"/>
      <c r="Z620" s="16"/>
      <c r="AA620" s="140"/>
      <c r="AB620" s="126"/>
      <c r="AC620" s="16"/>
      <c r="AD620" s="16"/>
      <c r="AE620" s="16"/>
      <c r="AF620" s="16"/>
      <c r="AG620" s="16"/>
      <c r="AH620" s="140"/>
      <c r="AI620" s="126"/>
      <c r="AJ620" s="16"/>
      <c r="AK620" s="16"/>
      <c r="AL620" s="16"/>
      <c r="AM620" s="140"/>
      <c r="AN620" s="141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40"/>
      <c r="BG620" s="126"/>
      <c r="BH620" s="16"/>
      <c r="BI620" s="16"/>
      <c r="BJ620" s="16"/>
      <c r="BK620" s="16"/>
      <c r="BL620" s="16"/>
      <c r="BM620" s="16"/>
      <c r="BN620" s="16"/>
      <c r="BO620" s="16"/>
      <c r="BP620" s="140"/>
      <c r="BQ620" s="126"/>
      <c r="BR620" s="16"/>
      <c r="BS620" s="16"/>
      <c r="BT620" s="16"/>
      <c r="BU620" s="16"/>
      <c r="BV620" s="16"/>
      <c r="BW620" s="140"/>
      <c r="BX620" s="126"/>
      <c r="BY620" s="16"/>
      <c r="BZ620" s="140"/>
      <c r="CA620" s="126"/>
      <c r="CB620" s="16"/>
      <c r="CC620" s="140"/>
      <c r="CD620" s="126"/>
      <c r="CE620" s="16"/>
      <c r="CG620" s="12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</row>
    <row r="621" spans="1:147" s="107" customFormat="1" x14ac:dyDescent="0.2">
      <c r="A621" s="81"/>
      <c r="B621" s="16"/>
      <c r="C621" s="115"/>
      <c r="D621" s="116"/>
      <c r="E621" s="16"/>
      <c r="F621" s="16"/>
      <c r="G621" s="16"/>
      <c r="H621" s="16"/>
      <c r="J621" s="126"/>
      <c r="K621" s="126"/>
      <c r="L621" s="126"/>
      <c r="M621" s="126"/>
      <c r="N621" s="126"/>
      <c r="O621" s="126"/>
      <c r="P621" s="126"/>
      <c r="Q621" s="58"/>
      <c r="R621" s="139"/>
      <c r="S621" s="58"/>
      <c r="T621" s="16"/>
      <c r="U621" s="16"/>
      <c r="V621" s="16"/>
      <c r="W621" s="16"/>
      <c r="X621" s="16"/>
      <c r="Y621" s="16"/>
      <c r="Z621" s="16"/>
      <c r="AA621" s="140"/>
      <c r="AB621" s="126"/>
      <c r="AC621" s="16"/>
      <c r="AD621" s="16"/>
      <c r="AE621" s="16"/>
      <c r="AF621" s="16"/>
      <c r="AG621" s="16"/>
      <c r="AH621" s="140"/>
      <c r="AI621" s="126"/>
      <c r="AJ621" s="16"/>
      <c r="AK621" s="16"/>
      <c r="AL621" s="16"/>
      <c r="AM621" s="140"/>
      <c r="AN621" s="141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40"/>
      <c r="BG621" s="126"/>
      <c r="BH621" s="16"/>
      <c r="BI621" s="16"/>
      <c r="BJ621" s="16"/>
      <c r="BK621" s="16"/>
      <c r="BL621" s="16"/>
      <c r="BM621" s="16"/>
      <c r="BN621" s="16"/>
      <c r="BO621" s="16"/>
      <c r="BP621" s="140"/>
      <c r="BQ621" s="126"/>
      <c r="BR621" s="16"/>
      <c r="BS621" s="16"/>
      <c r="BT621" s="16"/>
      <c r="BU621" s="16"/>
      <c r="BV621" s="16"/>
      <c r="BW621" s="140"/>
      <c r="BX621" s="126"/>
      <c r="BY621" s="16"/>
      <c r="BZ621" s="140"/>
      <c r="CA621" s="126"/>
      <c r="CB621" s="16"/>
      <c r="CC621" s="140"/>
      <c r="CD621" s="126"/>
      <c r="CE621" s="16"/>
      <c r="CG621" s="12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</row>
    <row r="622" spans="1:147" s="107" customFormat="1" x14ac:dyDescent="0.2">
      <c r="A622" s="81"/>
      <c r="B622" s="16"/>
      <c r="C622" s="115"/>
      <c r="D622" s="116"/>
      <c r="E622" s="16"/>
      <c r="F622" s="16"/>
      <c r="G622" s="16"/>
      <c r="H622" s="16"/>
      <c r="J622" s="126"/>
      <c r="K622" s="126"/>
      <c r="L622" s="126"/>
      <c r="M622" s="126"/>
      <c r="N622" s="126"/>
      <c r="O622" s="126"/>
      <c r="P622" s="126"/>
      <c r="Q622" s="58"/>
      <c r="R622" s="139"/>
      <c r="S622" s="58"/>
      <c r="T622" s="16"/>
      <c r="U622" s="16"/>
      <c r="V622" s="16"/>
      <c r="W622" s="16"/>
      <c r="X622" s="16"/>
      <c r="Y622" s="16"/>
      <c r="Z622" s="16"/>
      <c r="AA622" s="140"/>
      <c r="AB622" s="126"/>
      <c r="AC622" s="16"/>
      <c r="AD622" s="16"/>
      <c r="AE622" s="16"/>
      <c r="AF622" s="16"/>
      <c r="AG622" s="16"/>
      <c r="AH622" s="140"/>
      <c r="AI622" s="126"/>
      <c r="AJ622" s="16"/>
      <c r="AK622" s="16"/>
      <c r="AL622" s="16"/>
      <c r="AM622" s="140"/>
      <c r="AN622" s="141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40"/>
      <c r="BG622" s="126"/>
      <c r="BH622" s="16"/>
      <c r="BI622" s="16"/>
      <c r="BJ622" s="16"/>
      <c r="BK622" s="16"/>
      <c r="BL622" s="16"/>
      <c r="BM622" s="16"/>
      <c r="BN622" s="16"/>
      <c r="BO622" s="16"/>
      <c r="BP622" s="140"/>
      <c r="BQ622" s="126"/>
      <c r="BR622" s="16"/>
      <c r="BS622" s="16"/>
      <c r="BT622" s="16"/>
      <c r="BU622" s="16"/>
      <c r="BV622" s="16"/>
      <c r="BW622" s="140"/>
      <c r="BX622" s="126"/>
      <c r="BY622" s="16"/>
      <c r="BZ622" s="140"/>
      <c r="CA622" s="126"/>
      <c r="CB622" s="16"/>
      <c r="CC622" s="140"/>
      <c r="CD622" s="126"/>
      <c r="CE622" s="16"/>
      <c r="CG622" s="12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</row>
    <row r="623" spans="1:147" s="107" customFormat="1" x14ac:dyDescent="0.2">
      <c r="A623" s="138"/>
      <c r="B623" s="16"/>
      <c r="C623" s="115"/>
      <c r="D623" s="116"/>
      <c r="E623" s="16"/>
      <c r="F623" s="16"/>
      <c r="G623" s="16"/>
      <c r="H623" s="16"/>
      <c r="J623" s="126"/>
      <c r="K623" s="126"/>
      <c r="L623" s="126"/>
      <c r="M623" s="126"/>
      <c r="N623" s="126"/>
      <c r="O623" s="126"/>
      <c r="P623" s="126"/>
      <c r="Q623" s="58"/>
      <c r="R623" s="139"/>
      <c r="S623" s="58"/>
      <c r="T623" s="16"/>
      <c r="U623" s="16"/>
      <c r="V623" s="16"/>
      <c r="W623" s="16"/>
      <c r="X623" s="16"/>
      <c r="Y623" s="16"/>
      <c r="Z623" s="16"/>
      <c r="AA623" s="140"/>
      <c r="AB623" s="126"/>
      <c r="AC623" s="16"/>
      <c r="AD623" s="16"/>
      <c r="AE623" s="16"/>
      <c r="AF623" s="16"/>
      <c r="AG623" s="16"/>
      <c r="AH623" s="140"/>
      <c r="AI623" s="126"/>
      <c r="AJ623" s="16"/>
      <c r="AK623" s="16"/>
      <c r="AL623" s="16"/>
      <c r="AM623" s="140"/>
      <c r="AN623" s="141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40"/>
      <c r="BG623" s="126"/>
      <c r="BH623" s="16"/>
      <c r="BI623" s="16"/>
      <c r="BJ623" s="16"/>
      <c r="BK623" s="16"/>
      <c r="BL623" s="16"/>
      <c r="BM623" s="16"/>
      <c r="BN623" s="16"/>
      <c r="BO623" s="16"/>
      <c r="BP623" s="140"/>
      <c r="BQ623" s="126"/>
      <c r="BR623" s="16"/>
      <c r="BS623" s="16"/>
      <c r="BT623" s="16"/>
      <c r="BU623" s="16"/>
      <c r="BV623" s="16"/>
      <c r="BW623" s="140"/>
      <c r="BX623" s="126"/>
      <c r="BY623" s="16"/>
      <c r="BZ623" s="140"/>
      <c r="CA623" s="126"/>
      <c r="CB623" s="16"/>
      <c r="CC623" s="140"/>
      <c r="CD623" s="126"/>
      <c r="CE623" s="16"/>
      <c r="CG623" s="12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</row>
    <row r="624" spans="1:147" s="107" customFormat="1" x14ac:dyDescent="0.2">
      <c r="A624" s="81"/>
      <c r="B624" s="16"/>
      <c r="C624" s="115"/>
      <c r="D624" s="116"/>
      <c r="E624" s="16"/>
      <c r="F624" s="16"/>
      <c r="G624" s="16"/>
      <c r="H624" s="16"/>
      <c r="J624" s="126"/>
      <c r="K624" s="126"/>
      <c r="L624" s="126"/>
      <c r="M624" s="126"/>
      <c r="N624" s="126"/>
      <c r="O624" s="126"/>
      <c r="P624" s="126"/>
      <c r="Q624" s="58"/>
      <c r="R624" s="139"/>
      <c r="S624" s="58"/>
      <c r="T624" s="16"/>
      <c r="U624" s="16"/>
      <c r="V624" s="16"/>
      <c r="W624" s="16"/>
      <c r="X624" s="16"/>
      <c r="Y624" s="16"/>
      <c r="Z624" s="16"/>
      <c r="AA624" s="140"/>
      <c r="AB624" s="126"/>
      <c r="AC624" s="16"/>
      <c r="AD624" s="16"/>
      <c r="AE624" s="16"/>
      <c r="AF624" s="16"/>
      <c r="AG624" s="16"/>
      <c r="AH624" s="140"/>
      <c r="AI624" s="126"/>
      <c r="AJ624" s="16"/>
      <c r="AK624" s="16"/>
      <c r="AL624" s="16"/>
      <c r="AM624" s="140"/>
      <c r="AN624" s="141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40"/>
      <c r="BG624" s="126"/>
      <c r="BH624" s="16"/>
      <c r="BI624" s="16"/>
      <c r="BJ624" s="16"/>
      <c r="BK624" s="16"/>
      <c r="BL624" s="16"/>
      <c r="BM624" s="16"/>
      <c r="BN624" s="16"/>
      <c r="BO624" s="16"/>
      <c r="BP624" s="140"/>
      <c r="BQ624" s="126"/>
      <c r="BR624" s="16"/>
      <c r="BS624" s="16"/>
      <c r="BT624" s="16"/>
      <c r="BU624" s="16"/>
      <c r="BV624" s="16"/>
      <c r="BW624" s="140"/>
      <c r="BX624" s="126"/>
      <c r="BY624" s="16"/>
      <c r="BZ624" s="140"/>
      <c r="CA624" s="126"/>
      <c r="CB624" s="16"/>
      <c r="CC624" s="140"/>
      <c r="CD624" s="126"/>
      <c r="CE624" s="16"/>
      <c r="CG624" s="12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</row>
    <row r="625" spans="1:147" s="107" customFormat="1" x14ac:dyDescent="0.2">
      <c r="A625" s="81"/>
      <c r="B625" s="16"/>
      <c r="C625" s="115"/>
      <c r="D625" s="116"/>
      <c r="E625" s="16"/>
      <c r="F625" s="16"/>
      <c r="G625" s="16"/>
      <c r="H625" s="16"/>
      <c r="J625" s="126"/>
      <c r="K625" s="126"/>
      <c r="L625" s="126"/>
      <c r="M625" s="126"/>
      <c r="N625" s="126"/>
      <c r="O625" s="126"/>
      <c r="P625" s="126"/>
      <c r="Q625" s="58"/>
      <c r="R625" s="139"/>
      <c r="S625" s="58"/>
      <c r="T625" s="16"/>
      <c r="U625" s="16"/>
      <c r="V625" s="16"/>
      <c r="W625" s="16"/>
      <c r="X625" s="16"/>
      <c r="Y625" s="16"/>
      <c r="Z625" s="16"/>
      <c r="AA625" s="140"/>
      <c r="AB625" s="126"/>
      <c r="AC625" s="16"/>
      <c r="AD625" s="16"/>
      <c r="AE625" s="16"/>
      <c r="AF625" s="16"/>
      <c r="AG625" s="16"/>
      <c r="AH625" s="140"/>
      <c r="AI625" s="126"/>
      <c r="AJ625" s="16"/>
      <c r="AK625" s="16"/>
      <c r="AL625" s="16"/>
      <c r="AM625" s="140"/>
      <c r="AN625" s="141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40"/>
      <c r="BG625" s="126"/>
      <c r="BH625" s="16"/>
      <c r="BI625" s="16"/>
      <c r="BJ625" s="16"/>
      <c r="BK625" s="16"/>
      <c r="BL625" s="16"/>
      <c r="BM625" s="16"/>
      <c r="BN625" s="16"/>
      <c r="BO625" s="16"/>
      <c r="BP625" s="140"/>
      <c r="BQ625" s="126"/>
      <c r="BR625" s="16"/>
      <c r="BS625" s="16"/>
      <c r="BT625" s="16"/>
      <c r="BU625" s="16"/>
      <c r="BV625" s="16"/>
      <c r="BW625" s="140"/>
      <c r="BX625" s="126"/>
      <c r="BY625" s="16"/>
      <c r="BZ625" s="140"/>
      <c r="CA625" s="126"/>
      <c r="CB625" s="16"/>
      <c r="CC625" s="140"/>
      <c r="CD625" s="126"/>
      <c r="CE625" s="16"/>
      <c r="CG625" s="12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</row>
    <row r="626" spans="1:147" s="107" customFormat="1" x14ac:dyDescent="0.2">
      <c r="A626" s="81"/>
      <c r="B626" s="16"/>
      <c r="C626" s="115"/>
      <c r="D626" s="116"/>
      <c r="E626" s="16"/>
      <c r="F626" s="16"/>
      <c r="G626" s="16"/>
      <c r="H626" s="16"/>
      <c r="J626" s="126"/>
      <c r="K626" s="126"/>
      <c r="L626" s="126"/>
      <c r="M626" s="126"/>
      <c r="N626" s="126"/>
      <c r="O626" s="126"/>
      <c r="P626" s="126"/>
      <c r="Q626" s="58"/>
      <c r="R626" s="139"/>
      <c r="S626" s="58"/>
      <c r="T626" s="16"/>
      <c r="U626" s="16"/>
      <c r="V626" s="16"/>
      <c r="W626" s="16"/>
      <c r="X626" s="16"/>
      <c r="Y626" s="16"/>
      <c r="Z626" s="16"/>
      <c r="AA626" s="140"/>
      <c r="AB626" s="126"/>
      <c r="AC626" s="16"/>
      <c r="AD626" s="16"/>
      <c r="AE626" s="16"/>
      <c r="AF626" s="16"/>
      <c r="AG626" s="16"/>
      <c r="AH626" s="140"/>
      <c r="AI626" s="126"/>
      <c r="AJ626" s="16"/>
      <c r="AK626" s="16"/>
      <c r="AL626" s="16"/>
      <c r="AM626" s="140"/>
      <c r="AN626" s="141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40"/>
      <c r="BG626" s="126"/>
      <c r="BH626" s="16"/>
      <c r="BI626" s="16"/>
      <c r="BJ626" s="16"/>
      <c r="BK626" s="16"/>
      <c r="BL626" s="16"/>
      <c r="BM626" s="16"/>
      <c r="BN626" s="16"/>
      <c r="BO626" s="16"/>
      <c r="BP626" s="140"/>
      <c r="BQ626" s="126"/>
      <c r="BR626" s="16"/>
      <c r="BS626" s="16"/>
      <c r="BT626" s="16"/>
      <c r="BU626" s="16"/>
      <c r="BV626" s="16"/>
      <c r="BW626" s="140"/>
      <c r="BX626" s="126"/>
      <c r="BY626" s="16"/>
      <c r="BZ626" s="140"/>
      <c r="CA626" s="126"/>
      <c r="CB626" s="16"/>
      <c r="CC626" s="140"/>
      <c r="CD626" s="126"/>
      <c r="CE626" s="16"/>
      <c r="CG626" s="12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</row>
    <row r="627" spans="1:147" s="107" customFormat="1" x14ac:dyDescent="0.2">
      <c r="A627" s="81"/>
      <c r="B627" s="16"/>
      <c r="C627" s="115"/>
      <c r="D627" s="116"/>
      <c r="E627" s="16"/>
      <c r="F627" s="16"/>
      <c r="G627" s="16"/>
      <c r="H627" s="16"/>
      <c r="J627" s="126"/>
      <c r="K627" s="126"/>
      <c r="L627" s="126"/>
      <c r="M627" s="126"/>
      <c r="N627" s="126"/>
      <c r="O627" s="126"/>
      <c r="P627" s="126"/>
      <c r="Q627" s="58"/>
      <c r="R627" s="139"/>
      <c r="S627" s="58"/>
      <c r="T627" s="16"/>
      <c r="U627" s="16"/>
      <c r="V627" s="16"/>
      <c r="W627" s="16"/>
      <c r="X627" s="16"/>
      <c r="Y627" s="16"/>
      <c r="Z627" s="16"/>
      <c r="AA627" s="140"/>
      <c r="AB627" s="126"/>
      <c r="AC627" s="16"/>
      <c r="AD627" s="16"/>
      <c r="AE627" s="16"/>
      <c r="AF627" s="16"/>
      <c r="AG627" s="16"/>
      <c r="AH627" s="140"/>
      <c r="AI627" s="126"/>
      <c r="AJ627" s="16"/>
      <c r="AK627" s="16"/>
      <c r="AL627" s="16"/>
      <c r="AM627" s="140"/>
      <c r="AN627" s="141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40"/>
      <c r="BG627" s="126"/>
      <c r="BH627" s="16"/>
      <c r="BI627" s="16"/>
      <c r="BJ627" s="16"/>
      <c r="BK627" s="16"/>
      <c r="BL627" s="16"/>
      <c r="BM627" s="16"/>
      <c r="BN627" s="16"/>
      <c r="BO627" s="16"/>
      <c r="BP627" s="140"/>
      <c r="BQ627" s="126"/>
      <c r="BR627" s="16"/>
      <c r="BS627" s="16"/>
      <c r="BT627" s="16"/>
      <c r="BU627" s="16"/>
      <c r="BV627" s="16"/>
      <c r="BW627" s="140"/>
      <c r="BX627" s="126"/>
      <c r="BY627" s="16"/>
      <c r="BZ627" s="140"/>
      <c r="CA627" s="126"/>
      <c r="CB627" s="16"/>
      <c r="CC627" s="140"/>
      <c r="CD627" s="126"/>
      <c r="CE627" s="16"/>
      <c r="CG627" s="12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</row>
    <row r="628" spans="1:147" s="107" customFormat="1" x14ac:dyDescent="0.2">
      <c r="A628" s="81"/>
      <c r="B628" s="16"/>
      <c r="C628" s="115"/>
      <c r="D628" s="116"/>
      <c r="E628" s="16"/>
      <c r="F628" s="16"/>
      <c r="G628" s="16"/>
      <c r="H628" s="16"/>
      <c r="J628" s="126"/>
      <c r="K628" s="126"/>
      <c r="L628" s="126"/>
      <c r="M628" s="126"/>
      <c r="N628" s="126"/>
      <c r="O628" s="126"/>
      <c r="P628" s="126"/>
      <c r="Q628" s="58"/>
      <c r="R628" s="139"/>
      <c r="S628" s="58"/>
      <c r="T628" s="16"/>
      <c r="U628" s="16"/>
      <c r="V628" s="16"/>
      <c r="W628" s="16"/>
      <c r="X628" s="16"/>
      <c r="Y628" s="16"/>
      <c r="Z628" s="16"/>
      <c r="AA628" s="140"/>
      <c r="AB628" s="126"/>
      <c r="AC628" s="16"/>
      <c r="AD628" s="16"/>
      <c r="AE628" s="16"/>
      <c r="AF628" s="16"/>
      <c r="AG628" s="16"/>
      <c r="AH628" s="140"/>
      <c r="AI628" s="126"/>
      <c r="AJ628" s="16"/>
      <c r="AK628" s="16"/>
      <c r="AL628" s="16"/>
      <c r="AM628" s="140"/>
      <c r="AN628" s="141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40"/>
      <c r="BG628" s="126"/>
      <c r="BH628" s="16"/>
      <c r="BI628" s="16"/>
      <c r="BJ628" s="16"/>
      <c r="BK628" s="16"/>
      <c r="BL628" s="16"/>
      <c r="BM628" s="16"/>
      <c r="BN628" s="16"/>
      <c r="BO628" s="16"/>
      <c r="BP628" s="140"/>
      <c r="BQ628" s="126"/>
      <c r="BR628" s="16"/>
      <c r="BS628" s="16"/>
      <c r="BT628" s="16"/>
      <c r="BU628" s="16"/>
      <c r="BV628" s="16"/>
      <c r="BW628" s="140"/>
      <c r="BX628" s="126"/>
      <c r="BY628" s="16"/>
      <c r="BZ628" s="140"/>
      <c r="CA628" s="126"/>
      <c r="CB628" s="16"/>
      <c r="CC628" s="140"/>
      <c r="CD628" s="126"/>
      <c r="CE628" s="16"/>
      <c r="CG628" s="12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</row>
    <row r="629" spans="1:147" s="107" customFormat="1" x14ac:dyDescent="0.2">
      <c r="A629" s="81"/>
      <c r="B629" s="16"/>
      <c r="C629" s="115"/>
      <c r="D629" s="116"/>
      <c r="E629" s="16"/>
      <c r="F629" s="16"/>
      <c r="G629" s="16"/>
      <c r="H629" s="16"/>
      <c r="J629" s="126"/>
      <c r="K629" s="126"/>
      <c r="L629" s="126"/>
      <c r="M629" s="126"/>
      <c r="N629" s="126"/>
      <c r="O629" s="126"/>
      <c r="P629" s="126"/>
      <c r="Q629" s="58"/>
      <c r="R629" s="139"/>
      <c r="S629" s="58"/>
      <c r="T629" s="16"/>
      <c r="U629" s="16"/>
      <c r="V629" s="16"/>
      <c r="W629" s="16"/>
      <c r="X629" s="16"/>
      <c r="Y629" s="16"/>
      <c r="Z629" s="16"/>
      <c r="AA629" s="140"/>
      <c r="AB629" s="126"/>
      <c r="AC629" s="16"/>
      <c r="AD629" s="16"/>
      <c r="AE629" s="16"/>
      <c r="AF629" s="16"/>
      <c r="AG629" s="16"/>
      <c r="AH629" s="140"/>
      <c r="AI629" s="126"/>
      <c r="AJ629" s="16"/>
      <c r="AK629" s="16"/>
      <c r="AL629" s="16"/>
      <c r="AM629" s="140"/>
      <c r="AN629" s="141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40"/>
      <c r="BG629" s="126"/>
      <c r="BH629" s="16"/>
      <c r="BI629" s="16"/>
      <c r="BJ629" s="16"/>
      <c r="BK629" s="16"/>
      <c r="BL629" s="16"/>
      <c r="BM629" s="16"/>
      <c r="BN629" s="16"/>
      <c r="BO629" s="16"/>
      <c r="BP629" s="140"/>
      <c r="BQ629" s="126"/>
      <c r="BR629" s="16"/>
      <c r="BS629" s="16"/>
      <c r="BT629" s="16"/>
      <c r="BU629" s="16"/>
      <c r="BV629" s="16"/>
      <c r="BW629" s="140"/>
      <c r="BX629" s="126"/>
      <c r="BY629" s="16"/>
      <c r="BZ629" s="140"/>
      <c r="CA629" s="126"/>
      <c r="CB629" s="16"/>
      <c r="CC629" s="140"/>
      <c r="CD629" s="126"/>
      <c r="CE629" s="16"/>
      <c r="CG629" s="12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</row>
    <row r="630" spans="1:147" s="107" customFormat="1" x14ac:dyDescent="0.2">
      <c r="A630" s="81"/>
      <c r="B630" s="16"/>
      <c r="C630" s="115"/>
      <c r="D630" s="116"/>
      <c r="E630" s="16"/>
      <c r="F630" s="16"/>
      <c r="G630" s="16"/>
      <c r="H630" s="16"/>
      <c r="J630" s="126"/>
      <c r="K630" s="126"/>
      <c r="L630" s="126"/>
      <c r="M630" s="126"/>
      <c r="N630" s="126"/>
      <c r="O630" s="126"/>
      <c r="P630" s="126"/>
      <c r="Q630" s="58"/>
      <c r="R630" s="139"/>
      <c r="S630" s="58"/>
      <c r="T630" s="16"/>
      <c r="U630" s="16"/>
      <c r="V630" s="16"/>
      <c r="W630" s="16"/>
      <c r="X630" s="16"/>
      <c r="Y630" s="16"/>
      <c r="Z630" s="16"/>
      <c r="AA630" s="140"/>
      <c r="AB630" s="126"/>
      <c r="AC630" s="16"/>
      <c r="AD630" s="16"/>
      <c r="AE630" s="16"/>
      <c r="AF630" s="16"/>
      <c r="AG630" s="16"/>
      <c r="AH630" s="140"/>
      <c r="AI630" s="126"/>
      <c r="AJ630" s="16"/>
      <c r="AK630" s="16"/>
      <c r="AL630" s="16"/>
      <c r="AM630" s="140"/>
      <c r="AN630" s="141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40"/>
      <c r="BG630" s="126"/>
      <c r="BH630" s="16"/>
      <c r="BI630" s="16"/>
      <c r="BJ630" s="16"/>
      <c r="BK630" s="16"/>
      <c r="BL630" s="16"/>
      <c r="BM630" s="16"/>
      <c r="BN630" s="16"/>
      <c r="BO630" s="16"/>
      <c r="BP630" s="140"/>
      <c r="BQ630" s="126"/>
      <c r="BR630" s="16"/>
      <c r="BS630" s="16"/>
      <c r="BT630" s="16"/>
      <c r="BU630" s="16"/>
      <c r="BV630" s="16"/>
      <c r="BW630" s="140"/>
      <c r="BX630" s="126"/>
      <c r="BY630" s="16"/>
      <c r="BZ630" s="140"/>
      <c r="CA630" s="126"/>
      <c r="CB630" s="16"/>
      <c r="CC630" s="140"/>
      <c r="CD630" s="126"/>
      <c r="CE630" s="16"/>
      <c r="CG630" s="12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</row>
    <row r="631" spans="1:147" s="107" customFormat="1" x14ac:dyDescent="0.2">
      <c r="A631" s="81"/>
      <c r="B631" s="16"/>
      <c r="C631" s="115"/>
      <c r="D631" s="116"/>
      <c r="E631" s="16"/>
      <c r="F631" s="16"/>
      <c r="G631" s="16"/>
      <c r="H631" s="16"/>
      <c r="J631" s="126"/>
      <c r="K631" s="126"/>
      <c r="L631" s="126"/>
      <c r="M631" s="126"/>
      <c r="N631" s="126"/>
      <c r="O631" s="126"/>
      <c r="P631" s="126"/>
      <c r="Q631" s="58"/>
      <c r="R631" s="139"/>
      <c r="S631" s="58"/>
      <c r="T631" s="16"/>
      <c r="U631" s="16"/>
      <c r="V631" s="16"/>
      <c r="W631" s="16"/>
      <c r="X631" s="16"/>
      <c r="Y631" s="16"/>
      <c r="Z631" s="16"/>
      <c r="AA631" s="140"/>
      <c r="AB631" s="126"/>
      <c r="AC631" s="16"/>
      <c r="AD631" s="16"/>
      <c r="AE631" s="16"/>
      <c r="AF631" s="16"/>
      <c r="AG631" s="16"/>
      <c r="AH631" s="140"/>
      <c r="AI631" s="126"/>
      <c r="AJ631" s="16"/>
      <c r="AK631" s="16"/>
      <c r="AL631" s="16"/>
      <c r="AM631" s="140"/>
      <c r="AN631" s="141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40"/>
      <c r="BG631" s="126"/>
      <c r="BH631" s="16"/>
      <c r="BI631" s="16"/>
      <c r="BJ631" s="16"/>
      <c r="BK631" s="16"/>
      <c r="BL631" s="16"/>
      <c r="BM631" s="16"/>
      <c r="BN631" s="16"/>
      <c r="BO631" s="16"/>
      <c r="BP631" s="140"/>
      <c r="BQ631" s="126"/>
      <c r="BR631" s="16"/>
      <c r="BS631" s="16"/>
      <c r="BT631" s="16"/>
      <c r="BU631" s="16"/>
      <c r="BV631" s="16"/>
      <c r="BW631" s="140"/>
      <c r="BX631" s="126"/>
      <c r="BY631" s="16"/>
      <c r="BZ631" s="140"/>
      <c r="CA631" s="126"/>
      <c r="CB631" s="16"/>
      <c r="CC631" s="140"/>
      <c r="CD631" s="126"/>
      <c r="CE631" s="16"/>
      <c r="CG631" s="12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</row>
    <row r="632" spans="1:147" s="107" customFormat="1" x14ac:dyDescent="0.2">
      <c r="A632" s="81"/>
      <c r="B632" s="16"/>
      <c r="C632" s="115"/>
      <c r="D632" s="116"/>
      <c r="E632" s="16"/>
      <c r="F632" s="16"/>
      <c r="G632" s="16"/>
      <c r="H632" s="16"/>
      <c r="J632" s="126"/>
      <c r="K632" s="126"/>
      <c r="L632" s="126"/>
      <c r="M632" s="126"/>
      <c r="N632" s="126"/>
      <c r="O632" s="126"/>
      <c r="P632" s="126"/>
      <c r="Q632" s="58"/>
      <c r="R632" s="139"/>
      <c r="S632" s="58"/>
      <c r="T632" s="16"/>
      <c r="U632" s="16"/>
      <c r="V632" s="16"/>
      <c r="W632" s="16"/>
      <c r="X632" s="16"/>
      <c r="Y632" s="16"/>
      <c r="Z632" s="16"/>
      <c r="AA632" s="140"/>
      <c r="AB632" s="126"/>
      <c r="AC632" s="16"/>
      <c r="AD632" s="16"/>
      <c r="AE632" s="16"/>
      <c r="AF632" s="16"/>
      <c r="AG632" s="16"/>
      <c r="AH632" s="140"/>
      <c r="AI632" s="126"/>
      <c r="AJ632" s="16"/>
      <c r="AK632" s="16"/>
      <c r="AL632" s="16"/>
      <c r="AM632" s="140"/>
      <c r="AN632" s="141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40"/>
      <c r="BG632" s="126"/>
      <c r="BH632" s="16"/>
      <c r="BI632" s="16"/>
      <c r="BJ632" s="16"/>
      <c r="BK632" s="16"/>
      <c r="BL632" s="16"/>
      <c r="BM632" s="16"/>
      <c r="BN632" s="16"/>
      <c r="BO632" s="16"/>
      <c r="BP632" s="140"/>
      <c r="BQ632" s="126"/>
      <c r="BR632" s="16"/>
      <c r="BS632" s="16"/>
      <c r="BT632" s="16"/>
      <c r="BU632" s="16"/>
      <c r="BV632" s="16"/>
      <c r="BW632" s="140"/>
      <c r="BX632" s="126"/>
      <c r="BY632" s="16"/>
      <c r="BZ632" s="140"/>
      <c r="CA632" s="126"/>
      <c r="CB632" s="16"/>
      <c r="CC632" s="140"/>
      <c r="CD632" s="126"/>
      <c r="CE632" s="16"/>
      <c r="CG632" s="12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</row>
    <row r="633" spans="1:147" s="107" customFormat="1" x14ac:dyDescent="0.2">
      <c r="A633" s="81"/>
      <c r="B633" s="16"/>
      <c r="C633" s="115"/>
      <c r="D633" s="116"/>
      <c r="E633" s="16"/>
      <c r="F633" s="16"/>
      <c r="G633" s="16"/>
      <c r="H633" s="16"/>
      <c r="J633" s="126"/>
      <c r="K633" s="126"/>
      <c r="L633" s="126"/>
      <c r="M633" s="126"/>
      <c r="N633" s="126"/>
      <c r="O633" s="126"/>
      <c r="P633" s="126"/>
      <c r="Q633" s="58"/>
      <c r="R633" s="139"/>
      <c r="S633" s="58"/>
      <c r="T633" s="16"/>
      <c r="U633" s="16"/>
      <c r="V633" s="16"/>
      <c r="W633" s="16"/>
      <c r="X633" s="16"/>
      <c r="Y633" s="16"/>
      <c r="Z633" s="16"/>
      <c r="AA633" s="140"/>
      <c r="AB633" s="126"/>
      <c r="AC633" s="16"/>
      <c r="AD633" s="16"/>
      <c r="AE633" s="16"/>
      <c r="AF633" s="16"/>
      <c r="AG633" s="16"/>
      <c r="AH633" s="140"/>
      <c r="AI633" s="126"/>
      <c r="AJ633" s="16"/>
      <c r="AK633" s="16"/>
      <c r="AL633" s="16"/>
      <c r="AM633" s="140"/>
      <c r="AN633" s="141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40"/>
      <c r="BG633" s="126"/>
      <c r="BH633" s="16"/>
      <c r="BI633" s="16"/>
      <c r="BJ633" s="16"/>
      <c r="BK633" s="16"/>
      <c r="BL633" s="16"/>
      <c r="BM633" s="16"/>
      <c r="BN633" s="16"/>
      <c r="BO633" s="16"/>
      <c r="BP633" s="140"/>
      <c r="BQ633" s="126"/>
      <c r="BR633" s="16"/>
      <c r="BS633" s="16"/>
      <c r="BT633" s="16"/>
      <c r="BU633" s="16"/>
      <c r="BV633" s="16"/>
      <c r="BW633" s="140"/>
      <c r="BX633" s="126"/>
      <c r="BY633" s="16"/>
      <c r="BZ633" s="140"/>
      <c r="CA633" s="126"/>
      <c r="CB633" s="16"/>
      <c r="CC633" s="140"/>
      <c r="CD633" s="126"/>
      <c r="CE633" s="16"/>
      <c r="CG633" s="12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</row>
    <row r="634" spans="1:147" s="107" customFormat="1" x14ac:dyDescent="0.2">
      <c r="A634" s="81"/>
      <c r="B634" s="16"/>
      <c r="C634" s="115"/>
      <c r="D634" s="116"/>
      <c r="E634" s="16"/>
      <c r="F634" s="16"/>
      <c r="G634" s="16"/>
      <c r="H634" s="16"/>
      <c r="J634" s="126"/>
      <c r="K634" s="126"/>
      <c r="L634" s="126"/>
      <c r="M634" s="126"/>
      <c r="N634" s="126"/>
      <c r="O634" s="126"/>
      <c r="P634" s="126"/>
      <c r="Q634" s="58"/>
      <c r="R634" s="139"/>
      <c r="S634" s="58"/>
      <c r="T634" s="16"/>
      <c r="U634" s="16"/>
      <c r="V634" s="16"/>
      <c r="W634" s="16"/>
      <c r="X634" s="16"/>
      <c r="Y634" s="16"/>
      <c r="Z634" s="16"/>
      <c r="AA634" s="140"/>
      <c r="AB634" s="126"/>
      <c r="AC634" s="16"/>
      <c r="AD634" s="16"/>
      <c r="AE634" s="16"/>
      <c r="AF634" s="16"/>
      <c r="AG634" s="16"/>
      <c r="AH634" s="140"/>
      <c r="AI634" s="126"/>
      <c r="AJ634" s="16"/>
      <c r="AK634" s="16"/>
      <c r="AL634" s="16"/>
      <c r="AM634" s="140"/>
      <c r="AN634" s="141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40"/>
      <c r="BG634" s="126"/>
      <c r="BH634" s="16"/>
      <c r="BI634" s="16"/>
      <c r="BJ634" s="16"/>
      <c r="BK634" s="16"/>
      <c r="BL634" s="16"/>
      <c r="BM634" s="16"/>
      <c r="BN634" s="16"/>
      <c r="BO634" s="16"/>
      <c r="BP634" s="140"/>
      <c r="BQ634" s="126"/>
      <c r="BR634" s="16"/>
      <c r="BS634" s="16"/>
      <c r="BT634" s="16"/>
      <c r="BU634" s="16"/>
      <c r="BV634" s="16"/>
      <c r="BW634" s="140"/>
      <c r="BX634" s="126"/>
      <c r="BY634" s="16"/>
      <c r="BZ634" s="140"/>
      <c r="CA634" s="126"/>
      <c r="CB634" s="16"/>
      <c r="CC634" s="140"/>
      <c r="CD634" s="126"/>
      <c r="CE634" s="16"/>
      <c r="CG634" s="12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</row>
    <row r="635" spans="1:147" s="107" customFormat="1" x14ac:dyDescent="0.2">
      <c r="A635" s="81"/>
      <c r="B635" s="16"/>
      <c r="C635" s="115"/>
      <c r="D635" s="116"/>
      <c r="E635" s="16"/>
      <c r="F635" s="16"/>
      <c r="G635" s="16"/>
      <c r="H635" s="16"/>
      <c r="J635" s="126"/>
      <c r="K635" s="126"/>
      <c r="L635" s="126"/>
      <c r="M635" s="126"/>
      <c r="N635" s="126"/>
      <c r="O635" s="126"/>
      <c r="P635" s="126"/>
      <c r="Q635" s="58"/>
      <c r="R635" s="139"/>
      <c r="S635" s="58"/>
      <c r="T635" s="16"/>
      <c r="U635" s="16"/>
      <c r="V635" s="16"/>
      <c r="W635" s="16"/>
      <c r="X635" s="16"/>
      <c r="Y635" s="16"/>
      <c r="Z635" s="16"/>
      <c r="AA635" s="140"/>
      <c r="AB635" s="126"/>
      <c r="AC635" s="16"/>
      <c r="AD635" s="16"/>
      <c r="AE635" s="16"/>
      <c r="AF635" s="16"/>
      <c r="AG635" s="16"/>
      <c r="AH635" s="140"/>
      <c r="AI635" s="126"/>
      <c r="AJ635" s="16"/>
      <c r="AK635" s="16"/>
      <c r="AL635" s="16"/>
      <c r="AM635" s="140"/>
      <c r="AN635" s="141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40"/>
      <c r="BG635" s="126"/>
      <c r="BH635" s="16"/>
      <c r="BI635" s="16"/>
      <c r="BJ635" s="16"/>
      <c r="BK635" s="16"/>
      <c r="BL635" s="16"/>
      <c r="BM635" s="16"/>
      <c r="BN635" s="16"/>
      <c r="BO635" s="16"/>
      <c r="BP635" s="140"/>
      <c r="BQ635" s="126"/>
      <c r="BR635" s="16"/>
      <c r="BS635" s="16"/>
      <c r="BT635" s="16"/>
      <c r="BU635" s="16"/>
      <c r="BV635" s="16"/>
      <c r="BW635" s="140"/>
      <c r="BX635" s="126"/>
      <c r="BY635" s="16"/>
      <c r="BZ635" s="140"/>
      <c r="CA635" s="126"/>
      <c r="CB635" s="16"/>
      <c r="CC635" s="140"/>
      <c r="CD635" s="126"/>
      <c r="CE635" s="16"/>
      <c r="CG635" s="12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</row>
    <row r="636" spans="1:147" s="107" customFormat="1" x14ac:dyDescent="0.2">
      <c r="A636" s="81"/>
      <c r="B636" s="16"/>
      <c r="C636" s="115"/>
      <c r="D636" s="116"/>
      <c r="E636" s="16"/>
      <c r="F636" s="16"/>
      <c r="G636" s="16"/>
      <c r="H636" s="16"/>
      <c r="J636" s="126"/>
      <c r="K636" s="126"/>
      <c r="L636" s="126"/>
      <c r="M636" s="126"/>
      <c r="N636" s="126"/>
      <c r="O636" s="126"/>
      <c r="P636" s="126"/>
      <c r="Q636" s="58"/>
      <c r="R636" s="139"/>
      <c r="S636" s="58"/>
      <c r="T636" s="16"/>
      <c r="U636" s="16"/>
      <c r="V636" s="16"/>
      <c r="W636" s="16"/>
      <c r="X636" s="16"/>
      <c r="Y636" s="16"/>
      <c r="Z636" s="16"/>
      <c r="AA636" s="140"/>
      <c r="AB636" s="126"/>
      <c r="AC636" s="16"/>
      <c r="AD636" s="16"/>
      <c r="AE636" s="16"/>
      <c r="AF636" s="16"/>
      <c r="AG636" s="16"/>
      <c r="AH636" s="140"/>
      <c r="AI636" s="126"/>
      <c r="AJ636" s="16"/>
      <c r="AK636" s="16"/>
      <c r="AL636" s="16"/>
      <c r="AM636" s="140"/>
      <c r="AN636" s="141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40"/>
      <c r="BG636" s="126"/>
      <c r="BH636" s="16"/>
      <c r="BI636" s="16"/>
      <c r="BJ636" s="16"/>
      <c r="BK636" s="16"/>
      <c r="BL636" s="16"/>
      <c r="BM636" s="16"/>
      <c r="BN636" s="16"/>
      <c r="BO636" s="16"/>
      <c r="BP636" s="140"/>
      <c r="BQ636" s="126"/>
      <c r="BR636" s="16"/>
      <c r="BS636" s="16"/>
      <c r="BT636" s="16"/>
      <c r="BU636" s="16"/>
      <c r="BV636" s="16"/>
      <c r="BW636" s="140"/>
      <c r="BX636" s="126"/>
      <c r="BY636" s="16"/>
      <c r="BZ636" s="140"/>
      <c r="CA636" s="126"/>
      <c r="CB636" s="16"/>
      <c r="CC636" s="140"/>
      <c r="CD636" s="126"/>
      <c r="CE636" s="16"/>
      <c r="CG636" s="12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</row>
    <row r="637" spans="1:147" s="107" customFormat="1" x14ac:dyDescent="0.2">
      <c r="A637" s="138"/>
      <c r="B637" s="16"/>
      <c r="C637" s="115"/>
      <c r="D637" s="116"/>
      <c r="E637" s="16"/>
      <c r="F637" s="16"/>
      <c r="G637" s="16"/>
      <c r="H637" s="16"/>
      <c r="J637" s="126"/>
      <c r="K637" s="126"/>
      <c r="L637" s="126"/>
      <c r="M637" s="126"/>
      <c r="N637" s="126"/>
      <c r="O637" s="126"/>
      <c r="P637" s="126"/>
      <c r="Q637" s="58"/>
      <c r="R637" s="139"/>
      <c r="S637" s="58"/>
      <c r="T637" s="16"/>
      <c r="U637" s="16"/>
      <c r="V637" s="16"/>
      <c r="W637" s="16"/>
      <c r="X637" s="16"/>
      <c r="Y637" s="16"/>
      <c r="Z637" s="16"/>
      <c r="AA637" s="140"/>
      <c r="AB637" s="126"/>
      <c r="AC637" s="16"/>
      <c r="AD637" s="16"/>
      <c r="AE637" s="16"/>
      <c r="AF637" s="16"/>
      <c r="AG637" s="16"/>
      <c r="AH637" s="140"/>
      <c r="AI637" s="126"/>
      <c r="AJ637" s="16"/>
      <c r="AK637" s="16"/>
      <c r="AL637" s="16"/>
      <c r="AM637" s="140"/>
      <c r="AN637" s="141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40"/>
      <c r="BG637" s="126"/>
      <c r="BH637" s="16"/>
      <c r="BI637" s="16"/>
      <c r="BJ637" s="16"/>
      <c r="BK637" s="16"/>
      <c r="BL637" s="16"/>
      <c r="BM637" s="16"/>
      <c r="BN637" s="16"/>
      <c r="BO637" s="16"/>
      <c r="BP637" s="140"/>
      <c r="BQ637" s="126"/>
      <c r="BR637" s="16"/>
      <c r="BS637" s="16"/>
      <c r="BT637" s="16"/>
      <c r="BU637" s="16"/>
      <c r="BV637" s="16"/>
      <c r="BW637" s="140"/>
      <c r="BX637" s="126"/>
      <c r="BY637" s="16"/>
      <c r="BZ637" s="140"/>
      <c r="CA637" s="126"/>
      <c r="CB637" s="16"/>
      <c r="CC637" s="140"/>
      <c r="CD637" s="126"/>
      <c r="CE637" s="16"/>
      <c r="CG637" s="12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</row>
    <row r="638" spans="1:147" s="107" customFormat="1" x14ac:dyDescent="0.2">
      <c r="A638" s="81"/>
      <c r="B638" s="16"/>
      <c r="C638" s="115"/>
      <c r="D638" s="116"/>
      <c r="E638" s="16"/>
      <c r="F638" s="16"/>
      <c r="G638" s="16"/>
      <c r="H638" s="16"/>
      <c r="J638" s="126"/>
      <c r="K638" s="126"/>
      <c r="L638" s="126"/>
      <c r="M638" s="126"/>
      <c r="N638" s="126"/>
      <c r="O638" s="126"/>
      <c r="P638" s="126"/>
      <c r="Q638" s="58"/>
      <c r="R638" s="139"/>
      <c r="S638" s="58"/>
      <c r="T638" s="16"/>
      <c r="U638" s="16"/>
      <c r="V638" s="16"/>
      <c r="W638" s="16"/>
      <c r="X638" s="16"/>
      <c r="Y638" s="16"/>
      <c r="Z638" s="16"/>
      <c r="AA638" s="140"/>
      <c r="AB638" s="126"/>
      <c r="AC638" s="16"/>
      <c r="AD638" s="16"/>
      <c r="AE638" s="16"/>
      <c r="AF638" s="16"/>
      <c r="AG638" s="16"/>
      <c r="AH638" s="140"/>
      <c r="AI638" s="126"/>
      <c r="AJ638" s="16"/>
      <c r="AK638" s="16"/>
      <c r="AL638" s="16"/>
      <c r="AM638" s="140"/>
      <c r="AN638" s="141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40"/>
      <c r="BG638" s="126"/>
      <c r="BH638" s="16"/>
      <c r="BI638" s="16"/>
      <c r="BJ638" s="16"/>
      <c r="BK638" s="16"/>
      <c r="BL638" s="16"/>
      <c r="BM638" s="16"/>
      <c r="BN638" s="16"/>
      <c r="BO638" s="16"/>
      <c r="BP638" s="140"/>
      <c r="BQ638" s="126"/>
      <c r="BR638" s="16"/>
      <c r="BS638" s="16"/>
      <c r="BT638" s="16"/>
      <c r="BU638" s="16"/>
      <c r="BV638" s="16"/>
      <c r="BW638" s="140"/>
      <c r="BX638" s="126"/>
      <c r="BY638" s="16"/>
      <c r="BZ638" s="140"/>
      <c r="CA638" s="126"/>
      <c r="CB638" s="16"/>
      <c r="CC638" s="140"/>
      <c r="CD638" s="126"/>
      <c r="CE638" s="16"/>
      <c r="CG638" s="12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</row>
    <row r="639" spans="1:147" s="107" customFormat="1" x14ac:dyDescent="0.2">
      <c r="A639" s="81"/>
      <c r="B639" s="16"/>
      <c r="C639" s="115"/>
      <c r="D639" s="116"/>
      <c r="E639" s="16"/>
      <c r="F639" s="16"/>
      <c r="G639" s="16"/>
      <c r="H639" s="16"/>
      <c r="J639" s="126"/>
      <c r="K639" s="126"/>
      <c r="L639" s="126"/>
      <c r="M639" s="126"/>
      <c r="N639" s="126"/>
      <c r="O639" s="126"/>
      <c r="P639" s="126"/>
      <c r="Q639" s="58"/>
      <c r="R639" s="139"/>
      <c r="S639" s="58"/>
      <c r="T639" s="16"/>
      <c r="U639" s="16"/>
      <c r="V639" s="16"/>
      <c r="W639" s="16"/>
      <c r="X639" s="16"/>
      <c r="Y639" s="16"/>
      <c r="Z639" s="16"/>
      <c r="AA639" s="140"/>
      <c r="AB639" s="126"/>
      <c r="AC639" s="16"/>
      <c r="AD639" s="16"/>
      <c r="AE639" s="16"/>
      <c r="AF639" s="16"/>
      <c r="AG639" s="16"/>
      <c r="AH639" s="140"/>
      <c r="AI639" s="126"/>
      <c r="AJ639" s="16"/>
      <c r="AK639" s="16"/>
      <c r="AL639" s="16"/>
      <c r="AM639" s="140"/>
      <c r="AN639" s="141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40"/>
      <c r="BG639" s="126"/>
      <c r="BH639" s="16"/>
      <c r="BI639" s="16"/>
      <c r="BJ639" s="16"/>
      <c r="BK639" s="16"/>
      <c r="BL639" s="16"/>
      <c r="BM639" s="16"/>
      <c r="BN639" s="16"/>
      <c r="BO639" s="16"/>
      <c r="BP639" s="140"/>
      <c r="BQ639" s="126"/>
      <c r="BR639" s="16"/>
      <c r="BS639" s="16"/>
      <c r="BT639" s="16"/>
      <c r="BU639" s="16"/>
      <c r="BV639" s="16"/>
      <c r="BW639" s="140"/>
      <c r="BX639" s="126"/>
      <c r="BY639" s="16"/>
      <c r="BZ639" s="140"/>
      <c r="CA639" s="126"/>
      <c r="CB639" s="16"/>
      <c r="CC639" s="140"/>
      <c r="CD639" s="126"/>
      <c r="CE639" s="16"/>
      <c r="CG639" s="12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</row>
    <row r="640" spans="1:147" s="107" customFormat="1" x14ac:dyDescent="0.2">
      <c r="A640" s="81"/>
      <c r="B640" s="16"/>
      <c r="C640" s="115"/>
      <c r="D640" s="116"/>
      <c r="E640" s="16"/>
      <c r="F640" s="16"/>
      <c r="G640" s="16"/>
      <c r="H640" s="16"/>
      <c r="J640" s="126"/>
      <c r="K640" s="126"/>
      <c r="L640" s="126"/>
      <c r="M640" s="126"/>
      <c r="N640" s="126"/>
      <c r="O640" s="126"/>
      <c r="P640" s="126"/>
      <c r="Q640" s="58"/>
      <c r="R640" s="139"/>
      <c r="S640" s="58"/>
      <c r="T640" s="16"/>
      <c r="U640" s="16"/>
      <c r="V640" s="16"/>
      <c r="W640" s="16"/>
      <c r="X640" s="16"/>
      <c r="Y640" s="16"/>
      <c r="Z640" s="16"/>
      <c r="AA640" s="140"/>
      <c r="AB640" s="126"/>
      <c r="AC640" s="16"/>
      <c r="AD640" s="16"/>
      <c r="AE640" s="16"/>
      <c r="AF640" s="16"/>
      <c r="AG640" s="16"/>
      <c r="AH640" s="140"/>
      <c r="AI640" s="126"/>
      <c r="AJ640" s="16"/>
      <c r="AK640" s="16"/>
      <c r="AL640" s="16"/>
      <c r="AM640" s="140"/>
      <c r="AN640" s="141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40"/>
      <c r="BG640" s="126"/>
      <c r="BH640" s="16"/>
      <c r="BI640" s="16"/>
      <c r="BJ640" s="16"/>
      <c r="BK640" s="16"/>
      <c r="BL640" s="16"/>
      <c r="BM640" s="16"/>
      <c r="BN640" s="16"/>
      <c r="BO640" s="16"/>
      <c r="BP640" s="140"/>
      <c r="BQ640" s="126"/>
      <c r="BR640" s="16"/>
      <c r="BS640" s="16"/>
      <c r="BT640" s="16"/>
      <c r="BU640" s="16"/>
      <c r="BV640" s="16"/>
      <c r="BW640" s="140"/>
      <c r="BX640" s="126"/>
      <c r="BY640" s="16"/>
      <c r="BZ640" s="140"/>
      <c r="CA640" s="126"/>
      <c r="CB640" s="16"/>
      <c r="CC640" s="140"/>
      <c r="CD640" s="126"/>
      <c r="CE640" s="16"/>
      <c r="CG640" s="12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</row>
    <row r="641" spans="1:147" s="107" customFormat="1" x14ac:dyDescent="0.2">
      <c r="A641" s="81"/>
      <c r="B641" s="16"/>
      <c r="C641" s="115"/>
      <c r="D641" s="116"/>
      <c r="E641" s="16"/>
      <c r="F641" s="16"/>
      <c r="G641" s="16"/>
      <c r="H641" s="16"/>
      <c r="J641" s="126"/>
      <c r="K641" s="126"/>
      <c r="L641" s="126"/>
      <c r="M641" s="126"/>
      <c r="N641" s="126"/>
      <c r="O641" s="126"/>
      <c r="P641" s="126"/>
      <c r="Q641" s="58"/>
      <c r="R641" s="139"/>
      <c r="S641" s="58"/>
      <c r="T641" s="16"/>
      <c r="U641" s="16"/>
      <c r="V641" s="16"/>
      <c r="W641" s="16"/>
      <c r="X641" s="16"/>
      <c r="Y641" s="16"/>
      <c r="Z641" s="16"/>
      <c r="AA641" s="140"/>
      <c r="AB641" s="126"/>
      <c r="AC641" s="16"/>
      <c r="AD641" s="16"/>
      <c r="AE641" s="16"/>
      <c r="AF641" s="16"/>
      <c r="AG641" s="16"/>
      <c r="AH641" s="140"/>
      <c r="AI641" s="126"/>
      <c r="AJ641" s="16"/>
      <c r="AK641" s="16"/>
      <c r="AL641" s="16"/>
      <c r="AM641" s="140"/>
      <c r="AN641" s="141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40"/>
      <c r="BG641" s="126"/>
      <c r="BH641" s="16"/>
      <c r="BI641" s="16"/>
      <c r="BJ641" s="16"/>
      <c r="BK641" s="16"/>
      <c r="BL641" s="16"/>
      <c r="BM641" s="16"/>
      <c r="BN641" s="16"/>
      <c r="BO641" s="16"/>
      <c r="BP641" s="140"/>
      <c r="BQ641" s="126"/>
      <c r="BR641" s="16"/>
      <c r="BS641" s="16"/>
      <c r="BT641" s="16"/>
      <c r="BU641" s="16"/>
      <c r="BV641" s="16"/>
      <c r="BW641" s="140"/>
      <c r="BX641" s="126"/>
      <c r="BY641" s="16"/>
      <c r="BZ641" s="140"/>
      <c r="CA641" s="126"/>
      <c r="CB641" s="16"/>
      <c r="CC641" s="140"/>
      <c r="CD641" s="126"/>
      <c r="CE641" s="16"/>
      <c r="CG641" s="12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</row>
    <row r="642" spans="1:147" s="107" customFormat="1" x14ac:dyDescent="0.2">
      <c r="A642" s="81"/>
      <c r="B642" s="16"/>
      <c r="C642" s="115"/>
      <c r="D642" s="116"/>
      <c r="E642" s="16"/>
      <c r="F642" s="16"/>
      <c r="G642" s="16"/>
      <c r="H642" s="16"/>
      <c r="J642" s="126"/>
      <c r="K642" s="126"/>
      <c r="L642" s="126"/>
      <c r="M642" s="126"/>
      <c r="N642" s="126"/>
      <c r="O642" s="126"/>
      <c r="P642" s="126"/>
      <c r="Q642" s="58"/>
      <c r="R642" s="139"/>
      <c r="S642" s="58"/>
      <c r="T642" s="16"/>
      <c r="U642" s="16"/>
      <c r="V642" s="16"/>
      <c r="W642" s="16"/>
      <c r="X642" s="16"/>
      <c r="Y642" s="16"/>
      <c r="Z642" s="16"/>
      <c r="AA642" s="140"/>
      <c r="AB642" s="126"/>
      <c r="AC642" s="16"/>
      <c r="AD642" s="16"/>
      <c r="AE642" s="16"/>
      <c r="AF642" s="16"/>
      <c r="AG642" s="16"/>
      <c r="AH642" s="140"/>
      <c r="AI642" s="126"/>
      <c r="AJ642" s="16"/>
      <c r="AK642" s="16"/>
      <c r="AL642" s="16"/>
      <c r="AM642" s="140"/>
      <c r="AN642" s="141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40"/>
      <c r="BG642" s="126"/>
      <c r="BH642" s="16"/>
      <c r="BI642" s="16"/>
      <c r="BJ642" s="16"/>
      <c r="BK642" s="16"/>
      <c r="BL642" s="16"/>
      <c r="BM642" s="16"/>
      <c r="BN642" s="16"/>
      <c r="BO642" s="16"/>
      <c r="BP642" s="140"/>
      <c r="BQ642" s="126"/>
      <c r="BR642" s="16"/>
      <c r="BS642" s="16"/>
      <c r="BT642" s="16"/>
      <c r="BU642" s="16"/>
      <c r="BV642" s="16"/>
      <c r="BW642" s="140"/>
      <c r="BX642" s="126"/>
      <c r="BY642" s="16"/>
      <c r="BZ642" s="140"/>
      <c r="CA642" s="126"/>
      <c r="CB642" s="16"/>
      <c r="CC642" s="140"/>
      <c r="CD642" s="126"/>
      <c r="CE642" s="16"/>
      <c r="CG642" s="12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</row>
    <row r="643" spans="1:147" s="107" customFormat="1" x14ac:dyDescent="0.2">
      <c r="A643" s="81"/>
      <c r="B643" s="16"/>
      <c r="C643" s="115"/>
      <c r="D643" s="116"/>
      <c r="E643" s="16"/>
      <c r="F643" s="16"/>
      <c r="G643" s="16"/>
      <c r="H643" s="16"/>
      <c r="J643" s="126"/>
      <c r="K643" s="126"/>
      <c r="L643" s="126"/>
      <c r="M643" s="126"/>
      <c r="N643" s="126"/>
      <c r="O643" s="126"/>
      <c r="P643" s="126"/>
      <c r="Q643" s="58"/>
      <c r="R643" s="139"/>
      <c r="S643" s="58"/>
      <c r="T643" s="16"/>
      <c r="U643" s="16"/>
      <c r="V643" s="16"/>
      <c r="W643" s="16"/>
      <c r="X643" s="16"/>
      <c r="Y643" s="16"/>
      <c r="Z643" s="16"/>
      <c r="AA643" s="140"/>
      <c r="AB643" s="126"/>
      <c r="AC643" s="16"/>
      <c r="AD643" s="16"/>
      <c r="AE643" s="16"/>
      <c r="AF643" s="16"/>
      <c r="AG643" s="16"/>
      <c r="AH643" s="140"/>
      <c r="AI643" s="126"/>
      <c r="AJ643" s="16"/>
      <c r="AK643" s="16"/>
      <c r="AL643" s="16"/>
      <c r="AM643" s="140"/>
      <c r="AN643" s="141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40"/>
      <c r="BG643" s="126"/>
      <c r="BH643" s="16"/>
      <c r="BI643" s="16"/>
      <c r="BJ643" s="16"/>
      <c r="BK643" s="16"/>
      <c r="BL643" s="16"/>
      <c r="BM643" s="16"/>
      <c r="BN643" s="16"/>
      <c r="BO643" s="16"/>
      <c r="BP643" s="140"/>
      <c r="BQ643" s="126"/>
      <c r="BR643" s="16"/>
      <c r="BS643" s="16"/>
      <c r="BT643" s="16"/>
      <c r="BU643" s="16"/>
      <c r="BV643" s="16"/>
      <c r="BW643" s="140"/>
      <c r="BX643" s="126"/>
      <c r="BY643" s="16"/>
      <c r="BZ643" s="140"/>
      <c r="CA643" s="126"/>
      <c r="CB643" s="16"/>
      <c r="CC643" s="140"/>
      <c r="CD643" s="126"/>
      <c r="CE643" s="16"/>
      <c r="CG643" s="12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</row>
    <row r="644" spans="1:147" s="107" customFormat="1" x14ac:dyDescent="0.2">
      <c r="A644" s="81"/>
      <c r="B644" s="16"/>
      <c r="C644" s="115"/>
      <c r="D644" s="116"/>
      <c r="E644" s="16"/>
      <c r="F644" s="16"/>
      <c r="G644" s="16"/>
      <c r="H644" s="16"/>
      <c r="J644" s="126"/>
      <c r="K644" s="126"/>
      <c r="L644" s="126"/>
      <c r="M644" s="126"/>
      <c r="N644" s="126"/>
      <c r="O644" s="126"/>
      <c r="P644" s="126"/>
      <c r="Q644" s="58"/>
      <c r="R644" s="139"/>
      <c r="S644" s="58"/>
      <c r="T644" s="16"/>
      <c r="U644" s="16"/>
      <c r="V644" s="16"/>
      <c r="W644" s="16"/>
      <c r="X644" s="16"/>
      <c r="Y644" s="16"/>
      <c r="Z644" s="16"/>
      <c r="AA644" s="140"/>
      <c r="AB644" s="126"/>
      <c r="AC644" s="16"/>
      <c r="AD644" s="16"/>
      <c r="AE644" s="16"/>
      <c r="AF644" s="16"/>
      <c r="AG644" s="16"/>
      <c r="AH644" s="140"/>
      <c r="AI644" s="126"/>
      <c r="AJ644" s="16"/>
      <c r="AK644" s="16"/>
      <c r="AL644" s="16"/>
      <c r="AM644" s="140"/>
      <c r="AN644" s="141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40"/>
      <c r="BG644" s="126"/>
      <c r="BH644" s="16"/>
      <c r="BI644" s="16"/>
      <c r="BJ644" s="16"/>
      <c r="BK644" s="16"/>
      <c r="BL644" s="16"/>
      <c r="BM644" s="16"/>
      <c r="BN644" s="16"/>
      <c r="BO644" s="16"/>
      <c r="BP644" s="140"/>
      <c r="BQ644" s="126"/>
      <c r="BR644" s="16"/>
      <c r="BS644" s="16"/>
      <c r="BT644" s="16"/>
      <c r="BU644" s="16"/>
      <c r="BV644" s="16"/>
      <c r="BW644" s="140"/>
      <c r="BX644" s="126"/>
      <c r="BY644" s="16"/>
      <c r="BZ644" s="140"/>
      <c r="CA644" s="126"/>
      <c r="CB644" s="16"/>
      <c r="CC644" s="140"/>
      <c r="CD644" s="126"/>
      <c r="CE644" s="16"/>
      <c r="CG644" s="12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</row>
    <row r="645" spans="1:147" s="107" customFormat="1" x14ac:dyDescent="0.2">
      <c r="A645" s="81"/>
      <c r="B645" s="16"/>
      <c r="C645" s="115"/>
      <c r="D645" s="116"/>
      <c r="E645" s="16"/>
      <c r="F645" s="16"/>
      <c r="G645" s="16"/>
      <c r="H645" s="16"/>
      <c r="J645" s="126"/>
      <c r="K645" s="126"/>
      <c r="L645" s="126"/>
      <c r="M645" s="126"/>
      <c r="N645" s="126"/>
      <c r="O645" s="126"/>
      <c r="P645" s="126"/>
      <c r="Q645" s="58"/>
      <c r="R645" s="139"/>
      <c r="S645" s="58"/>
      <c r="T645" s="16"/>
      <c r="U645" s="16"/>
      <c r="V645" s="16"/>
      <c r="W645" s="16"/>
      <c r="X645" s="16"/>
      <c r="Y645" s="16"/>
      <c r="Z645" s="16"/>
      <c r="AA645" s="140"/>
      <c r="AB645" s="126"/>
      <c r="AC645" s="16"/>
      <c r="AD645" s="16"/>
      <c r="AE645" s="16"/>
      <c r="AF645" s="16"/>
      <c r="AG645" s="16"/>
      <c r="AH645" s="140"/>
      <c r="AI645" s="126"/>
      <c r="AJ645" s="16"/>
      <c r="AK645" s="16"/>
      <c r="AL645" s="16"/>
      <c r="AM645" s="140"/>
      <c r="AN645" s="141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40"/>
      <c r="BG645" s="126"/>
      <c r="BH645" s="16"/>
      <c r="BI645" s="16"/>
      <c r="BJ645" s="16"/>
      <c r="BK645" s="16"/>
      <c r="BL645" s="16"/>
      <c r="BM645" s="16"/>
      <c r="BN645" s="16"/>
      <c r="BO645" s="16"/>
      <c r="BP645" s="140"/>
      <c r="BQ645" s="126"/>
      <c r="BR645" s="16"/>
      <c r="BS645" s="16"/>
      <c r="BT645" s="16"/>
      <c r="BU645" s="16"/>
      <c r="BV645" s="16"/>
      <c r="BW645" s="140"/>
      <c r="BX645" s="126"/>
      <c r="BY645" s="16"/>
      <c r="BZ645" s="140"/>
      <c r="CA645" s="126"/>
      <c r="CB645" s="16"/>
      <c r="CC645" s="140"/>
      <c r="CD645" s="126"/>
      <c r="CE645" s="16"/>
      <c r="CG645" s="12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</row>
    <row r="646" spans="1:147" s="107" customFormat="1" x14ac:dyDescent="0.2">
      <c r="A646" s="81"/>
      <c r="B646" s="16"/>
      <c r="C646" s="115"/>
      <c r="D646" s="116"/>
      <c r="E646" s="16"/>
      <c r="F646" s="16"/>
      <c r="G646" s="16"/>
      <c r="H646" s="16"/>
      <c r="J646" s="126"/>
      <c r="K646" s="126"/>
      <c r="L646" s="126"/>
      <c r="M646" s="126"/>
      <c r="N646" s="126"/>
      <c r="O646" s="126"/>
      <c r="P646" s="126"/>
      <c r="Q646" s="58"/>
      <c r="R646" s="139"/>
      <c r="S646" s="58"/>
      <c r="T646" s="16"/>
      <c r="U646" s="16"/>
      <c r="V646" s="16"/>
      <c r="W646" s="16"/>
      <c r="X646" s="16"/>
      <c r="Y646" s="16"/>
      <c r="Z646" s="16"/>
      <c r="AA646" s="140"/>
      <c r="AB646" s="126"/>
      <c r="AC646" s="16"/>
      <c r="AD646" s="16"/>
      <c r="AE646" s="16"/>
      <c r="AF646" s="16"/>
      <c r="AG646" s="16"/>
      <c r="AH646" s="140"/>
      <c r="AI646" s="126"/>
      <c r="AJ646" s="16"/>
      <c r="AK646" s="16"/>
      <c r="AL646" s="16"/>
      <c r="AM646" s="140"/>
      <c r="AN646" s="141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40"/>
      <c r="BG646" s="126"/>
      <c r="BH646" s="16"/>
      <c r="BI646" s="16"/>
      <c r="BJ646" s="16"/>
      <c r="BK646" s="16"/>
      <c r="BL646" s="16"/>
      <c r="BM646" s="16"/>
      <c r="BN646" s="16"/>
      <c r="BO646" s="16"/>
      <c r="BP646" s="140"/>
      <c r="BQ646" s="126"/>
      <c r="BR646" s="16"/>
      <c r="BS646" s="16"/>
      <c r="BT646" s="16"/>
      <c r="BU646" s="16"/>
      <c r="BV646" s="16"/>
      <c r="BW646" s="140"/>
      <c r="BX646" s="126"/>
      <c r="BY646" s="16"/>
      <c r="BZ646" s="140"/>
      <c r="CA646" s="126"/>
      <c r="CB646" s="16"/>
      <c r="CC646" s="140"/>
      <c r="CD646" s="126"/>
      <c r="CE646" s="16"/>
      <c r="CG646" s="12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</row>
    <row r="647" spans="1:147" s="107" customFormat="1" x14ac:dyDescent="0.2">
      <c r="A647" s="81"/>
      <c r="B647" s="16"/>
      <c r="C647" s="115"/>
      <c r="D647" s="116"/>
      <c r="E647" s="16"/>
      <c r="F647" s="16"/>
      <c r="G647" s="16"/>
      <c r="H647" s="16"/>
      <c r="J647" s="126"/>
      <c r="K647" s="126"/>
      <c r="L647" s="126"/>
      <c r="M647" s="126"/>
      <c r="N647" s="126"/>
      <c r="O647" s="126"/>
      <c r="P647" s="126"/>
      <c r="Q647" s="58"/>
      <c r="R647" s="139"/>
      <c r="S647" s="58"/>
      <c r="T647" s="16"/>
      <c r="U647" s="16"/>
      <c r="V647" s="16"/>
      <c r="W647" s="16"/>
      <c r="X647" s="16"/>
      <c r="Y647" s="16"/>
      <c r="Z647" s="16"/>
      <c r="AA647" s="140"/>
      <c r="AB647" s="126"/>
      <c r="AC647" s="16"/>
      <c r="AD647" s="16"/>
      <c r="AE647" s="16"/>
      <c r="AF647" s="16"/>
      <c r="AG647" s="16"/>
      <c r="AH647" s="140"/>
      <c r="AI647" s="126"/>
      <c r="AJ647" s="16"/>
      <c r="AK647" s="16"/>
      <c r="AL647" s="16"/>
      <c r="AM647" s="140"/>
      <c r="AN647" s="141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40"/>
      <c r="BG647" s="126"/>
      <c r="BH647" s="16"/>
      <c r="BI647" s="16"/>
      <c r="BJ647" s="16"/>
      <c r="BK647" s="16"/>
      <c r="BL647" s="16"/>
      <c r="BM647" s="16"/>
      <c r="BN647" s="16"/>
      <c r="BO647" s="16"/>
      <c r="BP647" s="140"/>
      <c r="BQ647" s="126"/>
      <c r="BR647" s="16"/>
      <c r="BS647" s="16"/>
      <c r="BT647" s="16"/>
      <c r="BU647" s="16"/>
      <c r="BV647" s="16"/>
      <c r="BW647" s="140"/>
      <c r="BX647" s="126"/>
      <c r="BY647" s="16"/>
      <c r="BZ647" s="140"/>
      <c r="CA647" s="126"/>
      <c r="CB647" s="16"/>
      <c r="CC647" s="140"/>
      <c r="CD647" s="126"/>
      <c r="CE647" s="16"/>
      <c r="CG647" s="12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</row>
    <row r="648" spans="1:147" s="107" customFormat="1" x14ac:dyDescent="0.2">
      <c r="A648" s="81"/>
      <c r="B648" s="16"/>
      <c r="C648" s="115"/>
      <c r="D648" s="116"/>
      <c r="E648" s="16"/>
      <c r="F648" s="16"/>
      <c r="G648" s="16"/>
      <c r="H648" s="16"/>
      <c r="J648" s="126"/>
      <c r="K648" s="126"/>
      <c r="L648" s="126"/>
      <c r="M648" s="126"/>
      <c r="N648" s="126"/>
      <c r="O648" s="126"/>
      <c r="P648" s="126"/>
      <c r="Q648" s="58"/>
      <c r="R648" s="139"/>
      <c r="S648" s="58"/>
      <c r="T648" s="16"/>
      <c r="U648" s="16"/>
      <c r="V648" s="16"/>
      <c r="W648" s="16"/>
      <c r="X648" s="16"/>
      <c r="Y648" s="16"/>
      <c r="Z648" s="16"/>
      <c r="AA648" s="140"/>
      <c r="AB648" s="126"/>
      <c r="AC648" s="16"/>
      <c r="AD648" s="16"/>
      <c r="AE648" s="16"/>
      <c r="AF648" s="16"/>
      <c r="AG648" s="16"/>
      <c r="AH648" s="140"/>
      <c r="AI648" s="126"/>
      <c r="AJ648" s="16"/>
      <c r="AK648" s="16"/>
      <c r="AL648" s="16"/>
      <c r="AM648" s="140"/>
      <c r="AN648" s="141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40"/>
      <c r="BG648" s="126"/>
      <c r="BH648" s="16"/>
      <c r="BI648" s="16"/>
      <c r="BJ648" s="16"/>
      <c r="BK648" s="16"/>
      <c r="BL648" s="16"/>
      <c r="BM648" s="16"/>
      <c r="BN648" s="16"/>
      <c r="BO648" s="16"/>
      <c r="BP648" s="140"/>
      <c r="BQ648" s="126"/>
      <c r="BR648" s="16"/>
      <c r="BS648" s="16"/>
      <c r="BT648" s="16"/>
      <c r="BU648" s="16"/>
      <c r="BV648" s="16"/>
      <c r="BW648" s="140"/>
      <c r="BX648" s="126"/>
      <c r="BY648" s="16"/>
      <c r="BZ648" s="140"/>
      <c r="CA648" s="126"/>
      <c r="CB648" s="16"/>
      <c r="CC648" s="140"/>
      <c r="CD648" s="126"/>
      <c r="CE648" s="16"/>
      <c r="CG648" s="12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</row>
    <row r="649" spans="1:147" s="107" customFormat="1" x14ac:dyDescent="0.2">
      <c r="A649" s="81"/>
      <c r="B649" s="16"/>
      <c r="C649" s="115"/>
      <c r="D649" s="116"/>
      <c r="E649" s="16"/>
      <c r="F649" s="16"/>
      <c r="G649" s="16"/>
      <c r="H649" s="16"/>
      <c r="J649" s="126"/>
      <c r="K649" s="126"/>
      <c r="L649" s="126"/>
      <c r="M649" s="126"/>
      <c r="N649" s="126"/>
      <c r="O649" s="126"/>
      <c r="P649" s="126"/>
      <c r="Q649" s="58"/>
      <c r="R649" s="139"/>
      <c r="S649" s="58"/>
      <c r="T649" s="16"/>
      <c r="U649" s="16"/>
      <c r="V649" s="16"/>
      <c r="W649" s="16"/>
      <c r="X649" s="16"/>
      <c r="Y649" s="16"/>
      <c r="Z649" s="16"/>
      <c r="AA649" s="140"/>
      <c r="AB649" s="126"/>
      <c r="AC649" s="16"/>
      <c r="AD649" s="16"/>
      <c r="AE649" s="16"/>
      <c r="AF649" s="16"/>
      <c r="AG649" s="16"/>
      <c r="AH649" s="140"/>
      <c r="AI649" s="126"/>
      <c r="AJ649" s="16"/>
      <c r="AK649" s="16"/>
      <c r="AL649" s="16"/>
      <c r="AM649" s="140"/>
      <c r="AN649" s="141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40"/>
      <c r="BG649" s="126"/>
      <c r="BH649" s="16"/>
      <c r="BI649" s="16"/>
      <c r="BJ649" s="16"/>
      <c r="BK649" s="16"/>
      <c r="BL649" s="16"/>
      <c r="BM649" s="16"/>
      <c r="BN649" s="16"/>
      <c r="BO649" s="16"/>
      <c r="BP649" s="140"/>
      <c r="BQ649" s="126"/>
      <c r="BR649" s="16"/>
      <c r="BS649" s="16"/>
      <c r="BT649" s="16"/>
      <c r="BU649" s="16"/>
      <c r="BV649" s="16"/>
      <c r="BW649" s="140"/>
      <c r="BX649" s="126"/>
      <c r="BY649" s="16"/>
      <c r="BZ649" s="140"/>
      <c r="CA649" s="126"/>
      <c r="CB649" s="16"/>
      <c r="CC649" s="140"/>
      <c r="CD649" s="126"/>
      <c r="CE649" s="16"/>
      <c r="CG649" s="12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</row>
    <row r="650" spans="1:147" s="107" customFormat="1" x14ac:dyDescent="0.2">
      <c r="A650" s="81"/>
      <c r="B650" s="16"/>
      <c r="C650" s="115"/>
      <c r="D650" s="116"/>
      <c r="E650" s="16"/>
      <c r="F650" s="16"/>
      <c r="G650" s="16"/>
      <c r="H650" s="16"/>
      <c r="J650" s="126"/>
      <c r="K650" s="126"/>
      <c r="L650" s="126"/>
      <c r="M650" s="126"/>
      <c r="N650" s="126"/>
      <c r="O650" s="126"/>
      <c r="P650" s="126"/>
      <c r="Q650" s="58"/>
      <c r="R650" s="139"/>
      <c r="S650" s="58"/>
      <c r="T650" s="16"/>
      <c r="U650" s="16"/>
      <c r="V650" s="16"/>
      <c r="W650" s="16"/>
      <c r="X650" s="16"/>
      <c r="Y650" s="16"/>
      <c r="Z650" s="16"/>
      <c r="AA650" s="140"/>
      <c r="AB650" s="126"/>
      <c r="AC650" s="16"/>
      <c r="AD650" s="16"/>
      <c r="AE650" s="16"/>
      <c r="AF650" s="16"/>
      <c r="AG650" s="16"/>
      <c r="AH650" s="140"/>
      <c r="AI650" s="126"/>
      <c r="AJ650" s="16"/>
      <c r="AK650" s="16"/>
      <c r="AL650" s="16"/>
      <c r="AM650" s="140"/>
      <c r="AN650" s="141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40"/>
      <c r="BG650" s="126"/>
      <c r="BH650" s="16"/>
      <c r="BI650" s="16"/>
      <c r="BJ650" s="16"/>
      <c r="BK650" s="16"/>
      <c r="BL650" s="16"/>
      <c r="BM650" s="16"/>
      <c r="BN650" s="16"/>
      <c r="BO650" s="16"/>
      <c r="BP650" s="140"/>
      <c r="BQ650" s="126"/>
      <c r="BR650" s="16"/>
      <c r="BS650" s="16"/>
      <c r="BT650" s="16"/>
      <c r="BU650" s="16"/>
      <c r="BV650" s="16"/>
      <c r="BW650" s="140"/>
      <c r="BX650" s="126"/>
      <c r="BY650" s="16"/>
      <c r="BZ650" s="140"/>
      <c r="CA650" s="126"/>
      <c r="CB650" s="16"/>
      <c r="CC650" s="140"/>
      <c r="CD650" s="126"/>
      <c r="CE650" s="16"/>
      <c r="CG650" s="12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</row>
    <row r="651" spans="1:147" s="107" customFormat="1" x14ac:dyDescent="0.2">
      <c r="A651" s="138"/>
      <c r="B651" s="16"/>
      <c r="C651" s="115"/>
      <c r="D651" s="116"/>
      <c r="E651" s="16"/>
      <c r="F651" s="16"/>
      <c r="G651" s="16"/>
      <c r="H651" s="16"/>
      <c r="J651" s="126"/>
      <c r="K651" s="126"/>
      <c r="L651" s="126"/>
      <c r="M651" s="126"/>
      <c r="N651" s="126"/>
      <c r="O651" s="126"/>
      <c r="P651" s="126"/>
      <c r="Q651" s="58"/>
      <c r="R651" s="139"/>
      <c r="S651" s="58"/>
      <c r="T651" s="16"/>
      <c r="U651" s="16"/>
      <c r="V651" s="16"/>
      <c r="W651" s="16"/>
      <c r="X651" s="16"/>
      <c r="Y651" s="16"/>
      <c r="Z651" s="16"/>
      <c r="AA651" s="140"/>
      <c r="AB651" s="126"/>
      <c r="AC651" s="16"/>
      <c r="AD651" s="16"/>
      <c r="AE651" s="16"/>
      <c r="AF651" s="16"/>
      <c r="AG651" s="16"/>
      <c r="AH651" s="140"/>
      <c r="AI651" s="126"/>
      <c r="AJ651" s="16"/>
      <c r="AK651" s="16"/>
      <c r="AL651" s="16"/>
      <c r="AM651" s="140"/>
      <c r="AN651" s="141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40"/>
      <c r="BG651" s="126"/>
      <c r="BH651" s="16"/>
      <c r="BI651" s="16"/>
      <c r="BJ651" s="16"/>
      <c r="BK651" s="16"/>
      <c r="BL651" s="16"/>
      <c r="BM651" s="16"/>
      <c r="BN651" s="16"/>
      <c r="BO651" s="16"/>
      <c r="BP651" s="140"/>
      <c r="BQ651" s="126"/>
      <c r="BR651" s="16"/>
      <c r="BS651" s="16"/>
      <c r="BT651" s="16"/>
      <c r="BU651" s="16"/>
      <c r="BV651" s="16"/>
      <c r="BW651" s="140"/>
      <c r="BX651" s="126"/>
      <c r="BY651" s="16"/>
      <c r="BZ651" s="140"/>
      <c r="CA651" s="126"/>
      <c r="CB651" s="16"/>
      <c r="CC651" s="140"/>
      <c r="CD651" s="126"/>
      <c r="CE651" s="16"/>
      <c r="CG651" s="12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</row>
    <row r="652" spans="1:147" s="107" customFormat="1" x14ac:dyDescent="0.2">
      <c r="A652" s="81"/>
      <c r="B652" s="16"/>
      <c r="C652" s="115"/>
      <c r="D652" s="116"/>
      <c r="E652" s="16"/>
      <c r="F652" s="16"/>
      <c r="G652" s="16"/>
      <c r="H652" s="16"/>
      <c r="J652" s="126"/>
      <c r="K652" s="126"/>
      <c r="L652" s="126"/>
      <c r="M652" s="126"/>
      <c r="N652" s="126"/>
      <c r="O652" s="126"/>
      <c r="P652" s="126"/>
      <c r="Q652" s="58"/>
      <c r="R652" s="139"/>
      <c r="S652" s="58"/>
      <c r="T652" s="16"/>
      <c r="U652" s="16"/>
      <c r="V652" s="16"/>
      <c r="W652" s="16"/>
      <c r="X652" s="16"/>
      <c r="Y652" s="16"/>
      <c r="Z652" s="16"/>
      <c r="AA652" s="140"/>
      <c r="AB652" s="126"/>
      <c r="AC652" s="16"/>
      <c r="AD652" s="16"/>
      <c r="AE652" s="16"/>
      <c r="AF652" s="16"/>
      <c r="AG652" s="16"/>
      <c r="AH652" s="140"/>
      <c r="AI652" s="126"/>
      <c r="AJ652" s="16"/>
      <c r="AK652" s="16"/>
      <c r="AL652" s="16"/>
      <c r="AM652" s="140"/>
      <c r="AN652" s="141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40"/>
      <c r="BG652" s="126"/>
      <c r="BH652" s="16"/>
      <c r="BI652" s="16"/>
      <c r="BJ652" s="16"/>
      <c r="BK652" s="16"/>
      <c r="BL652" s="16"/>
      <c r="BM652" s="16"/>
      <c r="BN652" s="16"/>
      <c r="BO652" s="16"/>
      <c r="BP652" s="140"/>
      <c r="BQ652" s="126"/>
      <c r="BR652" s="16"/>
      <c r="BS652" s="16"/>
      <c r="BT652" s="16"/>
      <c r="BU652" s="16"/>
      <c r="BV652" s="16"/>
      <c r="BW652" s="140"/>
      <c r="BX652" s="126"/>
      <c r="BY652" s="16"/>
      <c r="BZ652" s="140"/>
      <c r="CA652" s="126"/>
      <c r="CB652" s="16"/>
      <c r="CC652" s="140"/>
      <c r="CD652" s="126"/>
      <c r="CE652" s="16"/>
      <c r="CG652" s="12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</row>
    <row r="653" spans="1:147" s="107" customFormat="1" x14ac:dyDescent="0.2">
      <c r="A653" s="81"/>
      <c r="B653" s="16"/>
      <c r="C653" s="115"/>
      <c r="D653" s="116"/>
      <c r="E653" s="16"/>
      <c r="F653" s="16"/>
      <c r="G653" s="16"/>
      <c r="H653" s="16"/>
      <c r="J653" s="126"/>
      <c r="K653" s="126"/>
      <c r="L653" s="126"/>
      <c r="M653" s="126"/>
      <c r="N653" s="126"/>
      <c r="O653" s="126"/>
      <c r="P653" s="126"/>
      <c r="Q653" s="58"/>
      <c r="R653" s="139"/>
      <c r="S653" s="58"/>
      <c r="T653" s="16"/>
      <c r="U653" s="16"/>
      <c r="V653" s="16"/>
      <c r="W653" s="16"/>
      <c r="X653" s="16"/>
      <c r="Y653" s="16"/>
      <c r="Z653" s="16"/>
      <c r="AA653" s="140"/>
      <c r="AB653" s="126"/>
      <c r="AC653" s="16"/>
      <c r="AD653" s="16"/>
      <c r="AE653" s="16"/>
      <c r="AF653" s="16"/>
      <c r="AG653" s="16"/>
      <c r="AH653" s="140"/>
      <c r="AI653" s="126"/>
      <c r="AJ653" s="16"/>
      <c r="AK653" s="16"/>
      <c r="AL653" s="16"/>
      <c r="AM653" s="140"/>
      <c r="AN653" s="141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40"/>
      <c r="BG653" s="126"/>
      <c r="BH653" s="16"/>
      <c r="BI653" s="16"/>
      <c r="BJ653" s="16"/>
      <c r="BK653" s="16"/>
      <c r="BL653" s="16"/>
      <c r="BM653" s="16"/>
      <c r="BN653" s="16"/>
      <c r="BO653" s="16"/>
      <c r="BP653" s="140"/>
      <c r="BQ653" s="126"/>
      <c r="BR653" s="16"/>
      <c r="BS653" s="16"/>
      <c r="BT653" s="16"/>
      <c r="BU653" s="16"/>
      <c r="BV653" s="16"/>
      <c r="BW653" s="140"/>
      <c r="BX653" s="126"/>
      <c r="BY653" s="16"/>
      <c r="BZ653" s="140"/>
      <c r="CA653" s="126"/>
      <c r="CB653" s="16"/>
      <c r="CC653" s="140"/>
      <c r="CD653" s="126"/>
      <c r="CE653" s="16"/>
      <c r="CG653" s="12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</row>
    <row r="654" spans="1:147" s="107" customFormat="1" x14ac:dyDescent="0.2">
      <c r="A654" s="81"/>
      <c r="B654" s="16"/>
      <c r="C654" s="115"/>
      <c r="D654" s="116"/>
      <c r="E654" s="16"/>
      <c r="F654" s="16"/>
      <c r="G654" s="16"/>
      <c r="H654" s="16"/>
      <c r="J654" s="126"/>
      <c r="K654" s="126"/>
      <c r="L654" s="126"/>
      <c r="M654" s="126"/>
      <c r="N654" s="126"/>
      <c r="O654" s="126"/>
      <c r="P654" s="126"/>
      <c r="Q654" s="58"/>
      <c r="R654" s="139"/>
      <c r="S654" s="58"/>
      <c r="T654" s="16"/>
      <c r="U654" s="16"/>
      <c r="V654" s="16"/>
      <c r="W654" s="16"/>
      <c r="X654" s="16"/>
      <c r="Y654" s="16"/>
      <c r="Z654" s="16"/>
      <c r="AA654" s="140"/>
      <c r="AB654" s="126"/>
      <c r="AC654" s="16"/>
      <c r="AD654" s="16"/>
      <c r="AE654" s="16"/>
      <c r="AF654" s="16"/>
      <c r="AG654" s="16"/>
      <c r="AH654" s="140"/>
      <c r="AI654" s="126"/>
      <c r="AJ654" s="16"/>
      <c r="AK654" s="16"/>
      <c r="AL654" s="16"/>
      <c r="AM654" s="140"/>
      <c r="AN654" s="141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40"/>
      <c r="BG654" s="126"/>
      <c r="BH654" s="16"/>
      <c r="BI654" s="16"/>
      <c r="BJ654" s="16"/>
      <c r="BK654" s="16"/>
      <c r="BL654" s="16"/>
      <c r="BM654" s="16"/>
      <c r="BN654" s="16"/>
      <c r="BO654" s="16"/>
      <c r="BP654" s="140"/>
      <c r="BQ654" s="126"/>
      <c r="BR654" s="16"/>
      <c r="BS654" s="16"/>
      <c r="BT654" s="16"/>
      <c r="BU654" s="16"/>
      <c r="BV654" s="16"/>
      <c r="BW654" s="140"/>
      <c r="BX654" s="126"/>
      <c r="BY654" s="16"/>
      <c r="BZ654" s="140"/>
      <c r="CA654" s="126"/>
      <c r="CB654" s="16"/>
      <c r="CC654" s="140"/>
      <c r="CD654" s="126"/>
      <c r="CE654" s="16"/>
      <c r="CG654" s="12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</row>
    <row r="655" spans="1:147" s="107" customFormat="1" x14ac:dyDescent="0.2">
      <c r="A655" s="81"/>
      <c r="B655" s="16"/>
      <c r="C655" s="115"/>
      <c r="D655" s="116"/>
      <c r="E655" s="16"/>
      <c r="F655" s="16"/>
      <c r="G655" s="16"/>
      <c r="H655" s="16"/>
      <c r="J655" s="126"/>
      <c r="K655" s="126"/>
      <c r="L655" s="126"/>
      <c r="M655" s="126"/>
      <c r="N655" s="126"/>
      <c r="O655" s="126"/>
      <c r="P655" s="126"/>
      <c r="Q655" s="58"/>
      <c r="R655" s="139"/>
      <c r="S655" s="58"/>
      <c r="T655" s="16"/>
      <c r="U655" s="16"/>
      <c r="V655" s="16"/>
      <c r="W655" s="16"/>
      <c r="X655" s="16"/>
      <c r="Y655" s="16"/>
      <c r="Z655" s="16"/>
      <c r="AA655" s="140"/>
      <c r="AB655" s="126"/>
      <c r="AC655" s="16"/>
      <c r="AD655" s="16"/>
      <c r="AE655" s="16"/>
      <c r="AF655" s="16"/>
      <c r="AG655" s="16"/>
      <c r="AH655" s="140"/>
      <c r="AI655" s="126"/>
      <c r="AJ655" s="16"/>
      <c r="AK655" s="16"/>
      <c r="AL655" s="16"/>
      <c r="AM655" s="140"/>
      <c r="AN655" s="141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40"/>
      <c r="BG655" s="126"/>
      <c r="BH655" s="16"/>
      <c r="BI655" s="16"/>
      <c r="BJ655" s="16"/>
      <c r="BK655" s="16"/>
      <c r="BL655" s="16"/>
      <c r="BM655" s="16"/>
      <c r="BN655" s="16"/>
      <c r="BO655" s="16"/>
      <c r="BP655" s="140"/>
      <c r="BQ655" s="126"/>
      <c r="BR655" s="16"/>
      <c r="BS655" s="16"/>
      <c r="BT655" s="16"/>
      <c r="BU655" s="16"/>
      <c r="BV655" s="16"/>
      <c r="BW655" s="140"/>
      <c r="BX655" s="126"/>
      <c r="BY655" s="16"/>
      <c r="BZ655" s="140"/>
      <c r="CA655" s="126"/>
      <c r="CB655" s="16"/>
      <c r="CC655" s="140"/>
      <c r="CD655" s="126"/>
      <c r="CE655" s="16"/>
      <c r="CG655" s="12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</row>
    <row r="656" spans="1:147" s="107" customFormat="1" x14ac:dyDescent="0.2">
      <c r="A656" s="81"/>
      <c r="B656" s="16"/>
      <c r="C656" s="115"/>
      <c r="D656" s="116"/>
      <c r="E656" s="16"/>
      <c r="F656" s="16"/>
      <c r="G656" s="16"/>
      <c r="H656" s="16"/>
      <c r="J656" s="126"/>
      <c r="K656" s="126"/>
      <c r="L656" s="126"/>
      <c r="M656" s="126"/>
      <c r="N656" s="126"/>
      <c r="O656" s="126"/>
      <c r="P656" s="126"/>
      <c r="Q656" s="58"/>
      <c r="R656" s="139"/>
      <c r="S656" s="58"/>
      <c r="T656" s="16"/>
      <c r="U656" s="16"/>
      <c r="V656" s="16"/>
      <c r="W656" s="16"/>
      <c r="X656" s="16"/>
      <c r="Y656" s="16"/>
      <c r="Z656" s="16"/>
      <c r="AA656" s="140"/>
      <c r="AB656" s="126"/>
      <c r="AC656" s="16"/>
      <c r="AD656" s="16"/>
      <c r="AE656" s="16"/>
      <c r="AF656" s="16"/>
      <c r="AG656" s="16"/>
      <c r="AH656" s="140"/>
      <c r="AI656" s="126"/>
      <c r="AJ656" s="16"/>
      <c r="AK656" s="16"/>
      <c r="AL656" s="16"/>
      <c r="AM656" s="140"/>
      <c r="AN656" s="141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40"/>
      <c r="BG656" s="126"/>
      <c r="BH656" s="16"/>
      <c r="BI656" s="16"/>
      <c r="BJ656" s="16"/>
      <c r="BK656" s="16"/>
      <c r="BL656" s="16"/>
      <c r="BM656" s="16"/>
      <c r="BN656" s="16"/>
      <c r="BO656" s="16"/>
      <c r="BP656" s="140"/>
      <c r="BQ656" s="126"/>
      <c r="BR656" s="16"/>
      <c r="BS656" s="16"/>
      <c r="BT656" s="16"/>
      <c r="BU656" s="16"/>
      <c r="BV656" s="16"/>
      <c r="BW656" s="140"/>
      <c r="BX656" s="126"/>
      <c r="BY656" s="16"/>
      <c r="BZ656" s="140"/>
      <c r="CA656" s="126"/>
      <c r="CB656" s="16"/>
      <c r="CC656" s="140"/>
      <c r="CD656" s="126"/>
      <c r="CE656" s="16"/>
      <c r="CG656" s="12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</row>
    <row r="657" spans="1:147" s="107" customFormat="1" x14ac:dyDescent="0.2">
      <c r="A657" s="81"/>
      <c r="B657" s="16"/>
      <c r="C657" s="115"/>
      <c r="D657" s="116"/>
      <c r="E657" s="16"/>
      <c r="F657" s="16"/>
      <c r="G657" s="16"/>
      <c r="H657" s="16"/>
      <c r="J657" s="126"/>
      <c r="K657" s="126"/>
      <c r="L657" s="126"/>
      <c r="M657" s="126"/>
      <c r="N657" s="126"/>
      <c r="O657" s="126"/>
      <c r="P657" s="126"/>
      <c r="Q657" s="58"/>
      <c r="R657" s="139"/>
      <c r="S657" s="58"/>
      <c r="T657" s="16"/>
      <c r="U657" s="16"/>
      <c r="V657" s="16"/>
      <c r="W657" s="16"/>
      <c r="X657" s="16"/>
      <c r="Y657" s="16"/>
      <c r="Z657" s="16"/>
      <c r="AA657" s="140"/>
      <c r="AB657" s="126"/>
      <c r="AC657" s="16"/>
      <c r="AD657" s="16"/>
      <c r="AE657" s="16"/>
      <c r="AF657" s="16"/>
      <c r="AG657" s="16"/>
      <c r="AH657" s="140"/>
      <c r="AI657" s="126"/>
      <c r="AJ657" s="16"/>
      <c r="AK657" s="16"/>
      <c r="AL657" s="16"/>
      <c r="AM657" s="140"/>
      <c r="AN657" s="141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40"/>
      <c r="BG657" s="126"/>
      <c r="BH657" s="16"/>
      <c r="BI657" s="16"/>
      <c r="BJ657" s="16"/>
      <c r="BK657" s="16"/>
      <c r="BL657" s="16"/>
      <c r="BM657" s="16"/>
      <c r="BN657" s="16"/>
      <c r="BO657" s="16"/>
      <c r="BP657" s="140"/>
      <c r="BQ657" s="126"/>
      <c r="BR657" s="16"/>
      <c r="BS657" s="16"/>
      <c r="BT657" s="16"/>
      <c r="BU657" s="16"/>
      <c r="BV657" s="16"/>
      <c r="BW657" s="140"/>
      <c r="BX657" s="126"/>
      <c r="BY657" s="16"/>
      <c r="BZ657" s="140"/>
      <c r="CA657" s="126"/>
      <c r="CB657" s="16"/>
      <c r="CC657" s="140"/>
      <c r="CD657" s="126"/>
      <c r="CE657" s="16"/>
      <c r="CG657" s="12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</row>
    <row r="658" spans="1:147" s="107" customFormat="1" x14ac:dyDescent="0.2">
      <c r="A658" s="81"/>
      <c r="B658" s="16"/>
      <c r="C658" s="115"/>
      <c r="D658" s="116"/>
      <c r="E658" s="16"/>
      <c r="F658" s="16"/>
      <c r="G658" s="16"/>
      <c r="H658" s="16"/>
      <c r="J658" s="126"/>
      <c r="K658" s="126"/>
      <c r="L658" s="126"/>
      <c r="M658" s="126"/>
      <c r="N658" s="126"/>
      <c r="O658" s="126"/>
      <c r="P658" s="126"/>
      <c r="Q658" s="58"/>
      <c r="R658" s="139"/>
      <c r="S658" s="58"/>
      <c r="T658" s="16"/>
      <c r="U658" s="16"/>
      <c r="V658" s="16"/>
      <c r="W658" s="16"/>
      <c r="X658" s="16"/>
      <c r="Y658" s="16"/>
      <c r="Z658" s="16"/>
      <c r="AA658" s="140"/>
      <c r="AB658" s="126"/>
      <c r="AC658" s="16"/>
      <c r="AD658" s="16"/>
      <c r="AE658" s="16"/>
      <c r="AF658" s="16"/>
      <c r="AG658" s="16"/>
      <c r="AH658" s="140"/>
      <c r="AI658" s="126"/>
      <c r="AJ658" s="16"/>
      <c r="AK658" s="16"/>
      <c r="AL658" s="16"/>
      <c r="AM658" s="140"/>
      <c r="AN658" s="141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40"/>
      <c r="BG658" s="126"/>
      <c r="BH658" s="16"/>
      <c r="BI658" s="16"/>
      <c r="BJ658" s="16"/>
      <c r="BK658" s="16"/>
      <c r="BL658" s="16"/>
      <c r="BM658" s="16"/>
      <c r="BN658" s="16"/>
      <c r="BO658" s="16"/>
      <c r="BP658" s="140"/>
      <c r="BQ658" s="126"/>
      <c r="BR658" s="16"/>
      <c r="BS658" s="16"/>
      <c r="BT658" s="16"/>
      <c r="BU658" s="16"/>
      <c r="BV658" s="16"/>
      <c r="BW658" s="140"/>
      <c r="BX658" s="126"/>
      <c r="BY658" s="16"/>
      <c r="BZ658" s="140"/>
      <c r="CA658" s="126"/>
      <c r="CB658" s="16"/>
      <c r="CC658" s="140"/>
      <c r="CD658" s="126"/>
      <c r="CE658" s="16"/>
      <c r="CG658" s="12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</row>
    <row r="659" spans="1:147" s="107" customFormat="1" x14ac:dyDescent="0.2">
      <c r="A659" s="81"/>
      <c r="B659" s="16"/>
      <c r="C659" s="115"/>
      <c r="D659" s="116"/>
      <c r="E659" s="16"/>
      <c r="F659" s="16"/>
      <c r="G659" s="16"/>
      <c r="H659" s="16"/>
      <c r="J659" s="126"/>
      <c r="K659" s="126"/>
      <c r="L659" s="126"/>
      <c r="M659" s="126"/>
      <c r="N659" s="126"/>
      <c r="O659" s="126"/>
      <c r="P659" s="126"/>
      <c r="Q659" s="58"/>
      <c r="R659" s="139"/>
      <c r="S659" s="58"/>
      <c r="T659" s="16"/>
      <c r="U659" s="16"/>
      <c r="V659" s="16"/>
      <c r="W659" s="16"/>
      <c r="X659" s="16"/>
      <c r="Y659" s="16"/>
      <c r="Z659" s="16"/>
      <c r="AA659" s="140"/>
      <c r="AB659" s="126"/>
      <c r="AC659" s="16"/>
      <c r="AD659" s="16"/>
      <c r="AE659" s="16"/>
      <c r="AF659" s="16"/>
      <c r="AG659" s="16"/>
      <c r="AH659" s="140"/>
      <c r="AI659" s="126"/>
      <c r="AJ659" s="16"/>
      <c r="AK659" s="16"/>
      <c r="AL659" s="16"/>
      <c r="AM659" s="140"/>
      <c r="AN659" s="141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40"/>
      <c r="BG659" s="126"/>
      <c r="BH659" s="16"/>
      <c r="BI659" s="16"/>
      <c r="BJ659" s="16"/>
      <c r="BK659" s="16"/>
      <c r="BL659" s="16"/>
      <c r="BM659" s="16"/>
      <c r="BN659" s="16"/>
      <c r="BO659" s="16"/>
      <c r="BP659" s="140"/>
      <c r="BQ659" s="126"/>
      <c r="BR659" s="16"/>
      <c r="BS659" s="16"/>
      <c r="BT659" s="16"/>
      <c r="BU659" s="16"/>
      <c r="BV659" s="16"/>
      <c r="BW659" s="140"/>
      <c r="BX659" s="126"/>
      <c r="BY659" s="16"/>
      <c r="BZ659" s="140"/>
      <c r="CA659" s="126"/>
      <c r="CB659" s="16"/>
      <c r="CC659" s="140"/>
      <c r="CD659" s="126"/>
      <c r="CE659" s="16"/>
      <c r="CG659" s="12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</row>
    <row r="660" spans="1:147" s="107" customFormat="1" x14ac:dyDescent="0.2">
      <c r="A660" s="81"/>
      <c r="B660" s="16"/>
      <c r="C660" s="115"/>
      <c r="D660" s="116"/>
      <c r="E660" s="16"/>
      <c r="F660" s="16"/>
      <c r="G660" s="16"/>
      <c r="H660" s="16"/>
      <c r="J660" s="126"/>
      <c r="K660" s="126"/>
      <c r="L660" s="126"/>
      <c r="M660" s="126"/>
      <c r="N660" s="126"/>
      <c r="O660" s="126"/>
      <c r="P660" s="126"/>
      <c r="Q660" s="58"/>
      <c r="R660" s="139"/>
      <c r="S660" s="58"/>
      <c r="T660" s="16"/>
      <c r="U660" s="16"/>
      <c r="V660" s="16"/>
      <c r="W660" s="16"/>
      <c r="X660" s="16"/>
      <c r="Y660" s="16"/>
      <c r="Z660" s="16"/>
      <c r="AA660" s="140"/>
      <c r="AB660" s="126"/>
      <c r="AC660" s="16"/>
      <c r="AD660" s="16"/>
      <c r="AE660" s="16"/>
      <c r="AF660" s="16"/>
      <c r="AG660" s="16"/>
      <c r="AH660" s="140"/>
      <c r="AI660" s="126"/>
      <c r="AJ660" s="16"/>
      <c r="AK660" s="16"/>
      <c r="AL660" s="16"/>
      <c r="AM660" s="140"/>
      <c r="AN660" s="141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40"/>
      <c r="BG660" s="126"/>
      <c r="BH660" s="16"/>
      <c r="BI660" s="16"/>
      <c r="BJ660" s="16"/>
      <c r="BK660" s="16"/>
      <c r="BL660" s="16"/>
      <c r="BM660" s="16"/>
      <c r="BN660" s="16"/>
      <c r="BO660" s="16"/>
      <c r="BP660" s="140"/>
      <c r="BQ660" s="126"/>
      <c r="BR660" s="16"/>
      <c r="BS660" s="16"/>
      <c r="BT660" s="16"/>
      <c r="BU660" s="16"/>
      <c r="BV660" s="16"/>
      <c r="BW660" s="140"/>
      <c r="BX660" s="126"/>
      <c r="BY660" s="16"/>
      <c r="BZ660" s="140"/>
      <c r="CA660" s="126"/>
      <c r="CB660" s="16"/>
      <c r="CC660" s="140"/>
      <c r="CD660" s="126"/>
      <c r="CE660" s="16"/>
      <c r="CG660" s="12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</row>
    <row r="661" spans="1:147" s="107" customFormat="1" x14ac:dyDescent="0.2">
      <c r="A661" s="81"/>
      <c r="B661" s="16"/>
      <c r="C661" s="115"/>
      <c r="D661" s="116"/>
      <c r="E661" s="16"/>
      <c r="F661" s="16"/>
      <c r="G661" s="16"/>
      <c r="H661" s="16"/>
      <c r="J661" s="126"/>
      <c r="K661" s="126"/>
      <c r="L661" s="126"/>
      <c r="M661" s="126"/>
      <c r="N661" s="126"/>
      <c r="O661" s="126"/>
      <c r="P661" s="126"/>
      <c r="Q661" s="58"/>
      <c r="R661" s="139"/>
      <c r="S661" s="58"/>
      <c r="T661" s="16"/>
      <c r="U661" s="16"/>
      <c r="V661" s="16"/>
      <c r="W661" s="16"/>
      <c r="X661" s="16"/>
      <c r="Y661" s="16"/>
      <c r="Z661" s="16"/>
      <c r="AA661" s="140"/>
      <c r="AB661" s="126"/>
      <c r="AC661" s="16"/>
      <c r="AD661" s="16"/>
      <c r="AE661" s="16"/>
      <c r="AF661" s="16"/>
      <c r="AG661" s="16"/>
      <c r="AH661" s="140"/>
      <c r="AI661" s="126"/>
      <c r="AJ661" s="16"/>
      <c r="AK661" s="16"/>
      <c r="AL661" s="16"/>
      <c r="AM661" s="140"/>
      <c r="AN661" s="141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40"/>
      <c r="BG661" s="126"/>
      <c r="BH661" s="16"/>
      <c r="BI661" s="16"/>
      <c r="BJ661" s="16"/>
      <c r="BK661" s="16"/>
      <c r="BL661" s="16"/>
      <c r="BM661" s="16"/>
      <c r="BN661" s="16"/>
      <c r="BO661" s="16"/>
      <c r="BP661" s="140"/>
      <c r="BQ661" s="126"/>
      <c r="BR661" s="16"/>
      <c r="BS661" s="16"/>
      <c r="BT661" s="16"/>
      <c r="BU661" s="16"/>
      <c r="BV661" s="16"/>
      <c r="BW661" s="140"/>
      <c r="BX661" s="126"/>
      <c r="BY661" s="16"/>
      <c r="BZ661" s="140"/>
      <c r="CA661" s="126"/>
      <c r="CB661" s="16"/>
      <c r="CC661" s="140"/>
      <c r="CD661" s="126"/>
      <c r="CE661" s="16"/>
      <c r="CG661" s="12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</row>
    <row r="662" spans="1:147" s="107" customFormat="1" x14ac:dyDescent="0.2">
      <c r="A662" s="81"/>
      <c r="B662" s="16"/>
      <c r="C662" s="115"/>
      <c r="D662" s="116"/>
      <c r="E662" s="16"/>
      <c r="F662" s="16"/>
      <c r="G662" s="16"/>
      <c r="H662" s="16"/>
      <c r="J662" s="126"/>
      <c r="K662" s="126"/>
      <c r="L662" s="126"/>
      <c r="M662" s="126"/>
      <c r="N662" s="126"/>
      <c r="O662" s="126"/>
      <c r="P662" s="126"/>
      <c r="Q662" s="58"/>
      <c r="R662" s="139"/>
      <c r="S662" s="58"/>
      <c r="T662" s="16"/>
      <c r="U662" s="16"/>
      <c r="V662" s="16"/>
      <c r="W662" s="16"/>
      <c r="X662" s="16"/>
      <c r="Y662" s="16"/>
      <c r="Z662" s="16"/>
      <c r="AA662" s="140"/>
      <c r="AB662" s="126"/>
      <c r="AC662" s="16"/>
      <c r="AD662" s="16"/>
      <c r="AE662" s="16"/>
      <c r="AF662" s="16"/>
      <c r="AG662" s="16"/>
      <c r="AH662" s="140"/>
      <c r="AI662" s="126"/>
      <c r="AJ662" s="16"/>
      <c r="AK662" s="16"/>
      <c r="AL662" s="16"/>
      <c r="AM662" s="140"/>
      <c r="AN662" s="141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40"/>
      <c r="BG662" s="126"/>
      <c r="BH662" s="16"/>
      <c r="BI662" s="16"/>
      <c r="BJ662" s="16"/>
      <c r="BK662" s="16"/>
      <c r="BL662" s="16"/>
      <c r="BM662" s="16"/>
      <c r="BN662" s="16"/>
      <c r="BO662" s="16"/>
      <c r="BP662" s="140"/>
      <c r="BQ662" s="126"/>
      <c r="BR662" s="16"/>
      <c r="BS662" s="16"/>
      <c r="BT662" s="16"/>
      <c r="BU662" s="16"/>
      <c r="BV662" s="16"/>
      <c r="BW662" s="140"/>
      <c r="BX662" s="126"/>
      <c r="BY662" s="16"/>
      <c r="BZ662" s="140"/>
      <c r="CA662" s="126"/>
      <c r="CB662" s="16"/>
      <c r="CC662" s="140"/>
      <c r="CD662" s="126"/>
      <c r="CE662" s="16"/>
      <c r="CG662" s="12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</row>
    <row r="663" spans="1:147" s="107" customFormat="1" x14ac:dyDescent="0.2">
      <c r="A663" s="81"/>
      <c r="B663" s="16"/>
      <c r="C663" s="115"/>
      <c r="D663" s="116"/>
      <c r="E663" s="16"/>
      <c r="F663" s="16"/>
      <c r="G663" s="16"/>
      <c r="H663" s="16"/>
      <c r="J663" s="126"/>
      <c r="K663" s="126"/>
      <c r="L663" s="126"/>
      <c r="M663" s="126"/>
      <c r="N663" s="126"/>
      <c r="O663" s="126"/>
      <c r="P663" s="126"/>
      <c r="Q663" s="58"/>
      <c r="R663" s="139"/>
      <c r="S663" s="58"/>
      <c r="T663" s="16"/>
      <c r="U663" s="16"/>
      <c r="V663" s="16"/>
      <c r="W663" s="16"/>
      <c r="X663" s="16"/>
      <c r="Y663" s="16"/>
      <c r="Z663" s="16"/>
      <c r="AA663" s="140"/>
      <c r="AB663" s="126"/>
      <c r="AC663" s="16"/>
      <c r="AD663" s="16"/>
      <c r="AE663" s="16"/>
      <c r="AF663" s="16"/>
      <c r="AG663" s="16"/>
      <c r="AH663" s="140"/>
      <c r="AI663" s="126"/>
      <c r="AJ663" s="16"/>
      <c r="AK663" s="16"/>
      <c r="AL663" s="16"/>
      <c r="AM663" s="140"/>
      <c r="AN663" s="141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40"/>
      <c r="BG663" s="126"/>
      <c r="BH663" s="16"/>
      <c r="BI663" s="16"/>
      <c r="BJ663" s="16"/>
      <c r="BK663" s="16"/>
      <c r="BL663" s="16"/>
      <c r="BM663" s="16"/>
      <c r="BN663" s="16"/>
      <c r="BO663" s="16"/>
      <c r="BP663" s="140"/>
      <c r="BQ663" s="126"/>
      <c r="BR663" s="16"/>
      <c r="BS663" s="16"/>
      <c r="BT663" s="16"/>
      <c r="BU663" s="16"/>
      <c r="BV663" s="16"/>
      <c r="BW663" s="140"/>
      <c r="BX663" s="126"/>
      <c r="BY663" s="16"/>
      <c r="BZ663" s="140"/>
      <c r="CA663" s="126"/>
      <c r="CB663" s="16"/>
      <c r="CC663" s="140"/>
      <c r="CD663" s="126"/>
      <c r="CE663" s="16"/>
      <c r="CG663" s="12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</row>
    <row r="664" spans="1:147" s="107" customFormat="1" x14ac:dyDescent="0.2">
      <c r="A664" s="81"/>
      <c r="B664" s="16"/>
      <c r="C664" s="115"/>
      <c r="D664" s="116"/>
      <c r="E664" s="16"/>
      <c r="F664" s="16"/>
      <c r="G664" s="16"/>
      <c r="H664" s="16"/>
      <c r="J664" s="126"/>
      <c r="K664" s="126"/>
      <c r="L664" s="126"/>
      <c r="M664" s="126"/>
      <c r="N664" s="126"/>
      <c r="O664" s="126"/>
      <c r="P664" s="126"/>
      <c r="Q664" s="58"/>
      <c r="R664" s="139"/>
      <c r="S664" s="58"/>
      <c r="T664" s="16"/>
      <c r="U664" s="16"/>
      <c r="V664" s="16"/>
      <c r="W664" s="16"/>
      <c r="X664" s="16"/>
      <c r="Y664" s="16"/>
      <c r="Z664" s="16"/>
      <c r="AA664" s="140"/>
      <c r="AB664" s="126"/>
      <c r="AC664" s="16"/>
      <c r="AD664" s="16"/>
      <c r="AE664" s="16"/>
      <c r="AF664" s="16"/>
      <c r="AG664" s="16"/>
      <c r="AH664" s="140"/>
      <c r="AI664" s="126"/>
      <c r="AJ664" s="16"/>
      <c r="AK664" s="16"/>
      <c r="AL664" s="16"/>
      <c r="AM664" s="140"/>
      <c r="AN664" s="141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40"/>
      <c r="BG664" s="126"/>
      <c r="BH664" s="16"/>
      <c r="BI664" s="16"/>
      <c r="BJ664" s="16"/>
      <c r="BK664" s="16"/>
      <c r="BL664" s="16"/>
      <c r="BM664" s="16"/>
      <c r="BN664" s="16"/>
      <c r="BO664" s="16"/>
      <c r="BP664" s="140"/>
      <c r="BQ664" s="126"/>
      <c r="BR664" s="16"/>
      <c r="BS664" s="16"/>
      <c r="BT664" s="16"/>
      <c r="BU664" s="16"/>
      <c r="BV664" s="16"/>
      <c r="BW664" s="140"/>
      <c r="BX664" s="126"/>
      <c r="BY664" s="16"/>
      <c r="BZ664" s="140"/>
      <c r="CA664" s="126"/>
      <c r="CB664" s="16"/>
      <c r="CC664" s="140"/>
      <c r="CD664" s="126"/>
      <c r="CE664" s="16"/>
      <c r="CG664" s="12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</row>
    <row r="665" spans="1:147" s="107" customFormat="1" x14ac:dyDescent="0.2">
      <c r="A665" s="138"/>
      <c r="B665" s="16"/>
      <c r="C665" s="115"/>
      <c r="D665" s="116"/>
      <c r="E665" s="16"/>
      <c r="F665" s="16"/>
      <c r="G665" s="16"/>
      <c r="H665" s="16"/>
      <c r="J665" s="126"/>
      <c r="K665" s="126"/>
      <c r="L665" s="126"/>
      <c r="M665" s="126"/>
      <c r="N665" s="126"/>
      <c r="O665" s="126"/>
      <c r="P665" s="126"/>
      <c r="Q665" s="58"/>
      <c r="R665" s="139"/>
      <c r="S665" s="58"/>
      <c r="T665" s="16"/>
      <c r="U665" s="16"/>
      <c r="V665" s="16"/>
      <c r="W665" s="16"/>
      <c r="X665" s="16"/>
      <c r="Y665" s="16"/>
      <c r="Z665" s="16"/>
      <c r="AA665" s="140"/>
      <c r="AB665" s="126"/>
      <c r="AC665" s="16"/>
      <c r="AD665" s="16"/>
      <c r="AE665" s="16"/>
      <c r="AF665" s="16"/>
      <c r="AG665" s="16"/>
      <c r="AH665" s="140"/>
      <c r="AI665" s="126"/>
      <c r="AJ665" s="16"/>
      <c r="AK665" s="16"/>
      <c r="AL665" s="16"/>
      <c r="AM665" s="140"/>
      <c r="AN665" s="141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40"/>
      <c r="BG665" s="126"/>
      <c r="BH665" s="16"/>
      <c r="BI665" s="16"/>
      <c r="BJ665" s="16"/>
      <c r="BK665" s="16"/>
      <c r="BL665" s="16"/>
      <c r="BM665" s="16"/>
      <c r="BN665" s="16"/>
      <c r="BO665" s="16"/>
      <c r="BP665" s="140"/>
      <c r="BQ665" s="126"/>
      <c r="BR665" s="16"/>
      <c r="BS665" s="16"/>
      <c r="BT665" s="16"/>
      <c r="BU665" s="16"/>
      <c r="BV665" s="16"/>
      <c r="BW665" s="140"/>
      <c r="BX665" s="126"/>
      <c r="BY665" s="16"/>
      <c r="BZ665" s="140"/>
      <c r="CA665" s="126"/>
      <c r="CB665" s="16"/>
      <c r="CC665" s="140"/>
      <c r="CD665" s="126"/>
      <c r="CE665" s="16"/>
      <c r="CG665" s="12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</row>
    <row r="666" spans="1:147" s="107" customFormat="1" x14ac:dyDescent="0.2">
      <c r="A666" s="81"/>
      <c r="B666" s="16"/>
      <c r="C666" s="115"/>
      <c r="D666" s="116"/>
      <c r="E666" s="16"/>
      <c r="F666" s="16"/>
      <c r="G666" s="16"/>
      <c r="H666" s="16"/>
      <c r="J666" s="126"/>
      <c r="K666" s="126"/>
      <c r="L666" s="126"/>
      <c r="M666" s="126"/>
      <c r="N666" s="126"/>
      <c r="O666" s="126"/>
      <c r="P666" s="126"/>
      <c r="Q666" s="58"/>
      <c r="R666" s="139"/>
      <c r="S666" s="58"/>
      <c r="T666" s="16"/>
      <c r="U666" s="16"/>
      <c r="V666" s="16"/>
      <c r="W666" s="16"/>
      <c r="X666" s="16"/>
      <c r="Y666" s="16"/>
      <c r="Z666" s="16"/>
      <c r="AA666" s="140"/>
      <c r="AB666" s="126"/>
      <c r="AC666" s="16"/>
      <c r="AD666" s="16"/>
      <c r="AE666" s="16"/>
      <c r="AF666" s="16"/>
      <c r="AG666" s="16"/>
      <c r="AH666" s="140"/>
      <c r="AI666" s="126"/>
      <c r="AJ666" s="16"/>
      <c r="AK666" s="16"/>
      <c r="AL666" s="16"/>
      <c r="AM666" s="140"/>
      <c r="AN666" s="141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40"/>
      <c r="BG666" s="126"/>
      <c r="BH666" s="16"/>
      <c r="BI666" s="16"/>
      <c r="BJ666" s="16"/>
      <c r="BK666" s="16"/>
      <c r="BL666" s="16"/>
      <c r="BM666" s="16"/>
      <c r="BN666" s="16"/>
      <c r="BO666" s="16"/>
      <c r="BP666" s="140"/>
      <c r="BQ666" s="126"/>
      <c r="BR666" s="16"/>
      <c r="BS666" s="16"/>
      <c r="BT666" s="16"/>
      <c r="BU666" s="16"/>
      <c r="BV666" s="16"/>
      <c r="BW666" s="140"/>
      <c r="BX666" s="126"/>
      <c r="BY666" s="16"/>
      <c r="BZ666" s="140"/>
      <c r="CA666" s="126"/>
      <c r="CB666" s="16"/>
      <c r="CC666" s="140"/>
      <c r="CD666" s="126"/>
      <c r="CE666" s="16"/>
      <c r="CG666" s="12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</row>
    <row r="667" spans="1:147" s="107" customFormat="1" x14ac:dyDescent="0.2">
      <c r="A667" s="81"/>
      <c r="B667" s="16"/>
      <c r="C667" s="115"/>
      <c r="D667" s="116"/>
      <c r="E667" s="16"/>
      <c r="F667" s="16"/>
      <c r="G667" s="16"/>
      <c r="H667" s="16"/>
      <c r="J667" s="126"/>
      <c r="K667" s="126"/>
      <c r="L667" s="126"/>
      <c r="M667" s="126"/>
      <c r="N667" s="126"/>
      <c r="O667" s="126"/>
      <c r="P667" s="126"/>
      <c r="Q667" s="58"/>
      <c r="R667" s="139"/>
      <c r="S667" s="58"/>
      <c r="T667" s="16"/>
      <c r="U667" s="16"/>
      <c r="V667" s="16"/>
      <c r="W667" s="16"/>
      <c r="X667" s="16"/>
      <c r="Y667" s="16"/>
      <c r="Z667" s="16"/>
      <c r="AA667" s="140"/>
      <c r="AB667" s="126"/>
      <c r="AC667" s="16"/>
      <c r="AD667" s="16"/>
      <c r="AE667" s="16"/>
      <c r="AF667" s="16"/>
      <c r="AG667" s="16"/>
      <c r="AH667" s="140"/>
      <c r="AI667" s="126"/>
      <c r="AJ667" s="16"/>
      <c r="AK667" s="16"/>
      <c r="AL667" s="16"/>
      <c r="AM667" s="140"/>
      <c r="AN667" s="141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40"/>
      <c r="BG667" s="126"/>
      <c r="BH667" s="16"/>
      <c r="BI667" s="16"/>
      <c r="BJ667" s="16"/>
      <c r="BK667" s="16"/>
      <c r="BL667" s="16"/>
      <c r="BM667" s="16"/>
      <c r="BN667" s="16"/>
      <c r="BO667" s="16"/>
      <c r="BP667" s="140"/>
      <c r="BQ667" s="126"/>
      <c r="BR667" s="16"/>
      <c r="BS667" s="16"/>
      <c r="BT667" s="16"/>
      <c r="BU667" s="16"/>
      <c r="BV667" s="16"/>
      <c r="BW667" s="140"/>
      <c r="BX667" s="126"/>
      <c r="BY667" s="16"/>
      <c r="BZ667" s="140"/>
      <c r="CA667" s="126"/>
      <c r="CB667" s="16"/>
      <c r="CC667" s="140"/>
      <c r="CD667" s="126"/>
      <c r="CE667" s="16"/>
      <c r="CG667" s="12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</row>
    <row r="668" spans="1:147" s="107" customFormat="1" x14ac:dyDescent="0.2">
      <c r="A668" s="81"/>
      <c r="B668" s="16"/>
      <c r="C668" s="115"/>
      <c r="D668" s="116"/>
      <c r="E668" s="16"/>
      <c r="F668" s="16"/>
      <c r="G668" s="16"/>
      <c r="H668" s="16"/>
      <c r="J668" s="126"/>
      <c r="K668" s="126"/>
      <c r="L668" s="126"/>
      <c r="M668" s="126"/>
      <c r="N668" s="126"/>
      <c r="O668" s="126"/>
      <c r="P668" s="126"/>
      <c r="Q668" s="58"/>
      <c r="R668" s="139"/>
      <c r="S668" s="58"/>
      <c r="T668" s="16"/>
      <c r="U668" s="16"/>
      <c r="V668" s="16"/>
      <c r="W668" s="16"/>
      <c r="X668" s="16"/>
      <c r="Y668" s="16"/>
      <c r="Z668" s="16"/>
      <c r="AA668" s="140"/>
      <c r="AB668" s="126"/>
      <c r="AC668" s="16"/>
      <c r="AD668" s="16"/>
      <c r="AE668" s="16"/>
      <c r="AF668" s="16"/>
      <c r="AG668" s="16"/>
      <c r="AH668" s="140"/>
      <c r="AI668" s="126"/>
      <c r="AJ668" s="16"/>
      <c r="AK668" s="16"/>
      <c r="AL668" s="16"/>
      <c r="AM668" s="140"/>
      <c r="AN668" s="141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40"/>
      <c r="BG668" s="126"/>
      <c r="BH668" s="16"/>
      <c r="BI668" s="16"/>
      <c r="BJ668" s="16"/>
      <c r="BK668" s="16"/>
      <c r="BL668" s="16"/>
      <c r="BM668" s="16"/>
      <c r="BN668" s="16"/>
      <c r="BO668" s="16"/>
      <c r="BP668" s="140"/>
      <c r="BQ668" s="126"/>
      <c r="BR668" s="16"/>
      <c r="BS668" s="16"/>
      <c r="BT668" s="16"/>
      <c r="BU668" s="16"/>
      <c r="BV668" s="16"/>
      <c r="BW668" s="140"/>
      <c r="BX668" s="126"/>
      <c r="BY668" s="16"/>
      <c r="BZ668" s="140"/>
      <c r="CA668" s="126"/>
      <c r="CB668" s="16"/>
      <c r="CC668" s="140"/>
      <c r="CD668" s="126"/>
      <c r="CE668" s="16"/>
      <c r="CG668" s="12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</row>
    <row r="669" spans="1:147" s="107" customFormat="1" x14ac:dyDescent="0.2">
      <c r="A669" s="81"/>
      <c r="B669" s="16"/>
      <c r="C669" s="115"/>
      <c r="D669" s="116"/>
      <c r="E669" s="16"/>
      <c r="F669" s="16"/>
      <c r="G669" s="16"/>
      <c r="H669" s="16"/>
      <c r="J669" s="126"/>
      <c r="K669" s="126"/>
      <c r="L669" s="126"/>
      <c r="M669" s="126"/>
      <c r="N669" s="126"/>
      <c r="O669" s="126"/>
      <c r="P669" s="126"/>
      <c r="Q669" s="58"/>
      <c r="R669" s="139"/>
      <c r="S669" s="58"/>
      <c r="T669" s="16"/>
      <c r="U669" s="16"/>
      <c r="V669" s="16"/>
      <c r="W669" s="16"/>
      <c r="X669" s="16"/>
      <c r="Y669" s="16"/>
      <c r="Z669" s="16"/>
      <c r="AA669" s="140"/>
      <c r="AB669" s="126"/>
      <c r="AC669" s="16"/>
      <c r="AD669" s="16"/>
      <c r="AE669" s="16"/>
      <c r="AF669" s="16"/>
      <c r="AG669" s="16"/>
      <c r="AH669" s="140"/>
      <c r="AI669" s="126"/>
      <c r="AJ669" s="16"/>
      <c r="AK669" s="16"/>
      <c r="AL669" s="16"/>
      <c r="AM669" s="140"/>
      <c r="AN669" s="141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40"/>
      <c r="BG669" s="126"/>
      <c r="BH669" s="16"/>
      <c r="BI669" s="16"/>
      <c r="BJ669" s="16"/>
      <c r="BK669" s="16"/>
      <c r="BL669" s="16"/>
      <c r="BM669" s="16"/>
      <c r="BN669" s="16"/>
      <c r="BO669" s="16"/>
      <c r="BP669" s="140"/>
      <c r="BQ669" s="126"/>
      <c r="BR669" s="16"/>
      <c r="BS669" s="16"/>
      <c r="BT669" s="16"/>
      <c r="BU669" s="16"/>
      <c r="BV669" s="16"/>
      <c r="BW669" s="140"/>
      <c r="BX669" s="126"/>
      <c r="BY669" s="16"/>
      <c r="BZ669" s="140"/>
      <c r="CA669" s="126"/>
      <c r="CB669" s="16"/>
      <c r="CC669" s="140"/>
      <c r="CD669" s="126"/>
      <c r="CE669" s="16"/>
      <c r="CG669" s="12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</row>
    <row r="670" spans="1:147" s="107" customFormat="1" x14ac:dyDescent="0.2">
      <c r="A670" s="81"/>
      <c r="B670" s="16"/>
      <c r="C670" s="115"/>
      <c r="D670" s="116"/>
      <c r="E670" s="16"/>
      <c r="F670" s="16"/>
      <c r="G670" s="16"/>
      <c r="H670" s="16"/>
      <c r="J670" s="126"/>
      <c r="K670" s="126"/>
      <c r="L670" s="126"/>
      <c r="M670" s="126"/>
      <c r="N670" s="126"/>
      <c r="O670" s="126"/>
      <c r="P670" s="126"/>
      <c r="Q670" s="58"/>
      <c r="R670" s="139"/>
      <c r="S670" s="58"/>
      <c r="T670" s="16"/>
      <c r="U670" s="16"/>
      <c r="V670" s="16"/>
      <c r="W670" s="16"/>
      <c r="X670" s="16"/>
      <c r="Y670" s="16"/>
      <c r="Z670" s="16"/>
      <c r="AA670" s="140"/>
      <c r="AB670" s="126"/>
      <c r="AC670" s="16"/>
      <c r="AD670" s="16"/>
      <c r="AE670" s="16"/>
      <c r="AF670" s="16"/>
      <c r="AG670" s="16"/>
      <c r="AH670" s="140"/>
      <c r="AI670" s="126"/>
      <c r="AJ670" s="16"/>
      <c r="AK670" s="16"/>
      <c r="AL670" s="16"/>
      <c r="AM670" s="140"/>
      <c r="AN670" s="141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40"/>
      <c r="BG670" s="126"/>
      <c r="BH670" s="16"/>
      <c r="BI670" s="16"/>
      <c r="BJ670" s="16"/>
      <c r="BK670" s="16"/>
      <c r="BL670" s="16"/>
      <c r="BM670" s="16"/>
      <c r="BN670" s="16"/>
      <c r="BO670" s="16"/>
      <c r="BP670" s="140"/>
      <c r="BQ670" s="126"/>
      <c r="BR670" s="16"/>
      <c r="BS670" s="16"/>
      <c r="BT670" s="16"/>
      <c r="BU670" s="16"/>
      <c r="BV670" s="16"/>
      <c r="BW670" s="140"/>
      <c r="BX670" s="126"/>
      <c r="BY670" s="16"/>
      <c r="BZ670" s="140"/>
      <c r="CA670" s="126"/>
      <c r="CB670" s="16"/>
      <c r="CC670" s="140"/>
      <c r="CD670" s="126"/>
      <c r="CE670" s="16"/>
      <c r="CG670" s="12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</row>
    <row r="671" spans="1:147" s="107" customFormat="1" x14ac:dyDescent="0.2">
      <c r="A671" s="81"/>
      <c r="B671" s="16"/>
      <c r="C671" s="115"/>
      <c r="D671" s="116"/>
      <c r="E671" s="16"/>
      <c r="F671" s="16"/>
      <c r="G671" s="16"/>
      <c r="H671" s="16"/>
      <c r="J671" s="126"/>
      <c r="K671" s="126"/>
      <c r="L671" s="126"/>
      <c r="M671" s="126"/>
      <c r="N671" s="126"/>
      <c r="O671" s="126"/>
      <c r="P671" s="126"/>
      <c r="Q671" s="58"/>
      <c r="R671" s="139"/>
      <c r="S671" s="58"/>
      <c r="T671" s="16"/>
      <c r="U671" s="16"/>
      <c r="V671" s="16"/>
      <c r="W671" s="16"/>
      <c r="X671" s="16"/>
      <c r="Y671" s="16"/>
      <c r="Z671" s="16"/>
      <c r="AA671" s="140"/>
      <c r="AB671" s="126"/>
      <c r="AC671" s="16"/>
      <c r="AD671" s="16"/>
      <c r="AE671" s="16"/>
      <c r="AF671" s="16"/>
      <c r="AG671" s="16"/>
      <c r="AH671" s="140"/>
      <c r="AI671" s="126"/>
      <c r="AJ671" s="16"/>
      <c r="AK671" s="16"/>
      <c r="AL671" s="16"/>
      <c r="AM671" s="140"/>
      <c r="AN671" s="141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40"/>
      <c r="BG671" s="126"/>
      <c r="BH671" s="16"/>
      <c r="BI671" s="16"/>
      <c r="BJ671" s="16"/>
      <c r="BK671" s="16"/>
      <c r="BL671" s="16"/>
      <c r="BM671" s="16"/>
      <c r="BN671" s="16"/>
      <c r="BO671" s="16"/>
      <c r="BP671" s="140"/>
      <c r="BQ671" s="126"/>
      <c r="BR671" s="16"/>
      <c r="BS671" s="16"/>
      <c r="BT671" s="16"/>
      <c r="BU671" s="16"/>
      <c r="BV671" s="16"/>
      <c r="BW671" s="140"/>
      <c r="BX671" s="126"/>
      <c r="BY671" s="16"/>
      <c r="BZ671" s="140"/>
      <c r="CA671" s="126"/>
      <c r="CB671" s="16"/>
      <c r="CC671" s="140"/>
      <c r="CD671" s="126"/>
      <c r="CE671" s="16"/>
      <c r="CG671" s="12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16"/>
      <c r="CZ671" s="16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</row>
    <row r="672" spans="1:147" s="107" customFormat="1" x14ac:dyDescent="0.2">
      <c r="A672" s="81"/>
      <c r="B672" s="16"/>
      <c r="C672" s="115"/>
      <c r="D672" s="116"/>
      <c r="E672" s="16"/>
      <c r="F672" s="16"/>
      <c r="G672" s="16"/>
      <c r="H672" s="16"/>
      <c r="J672" s="126"/>
      <c r="K672" s="126"/>
      <c r="L672" s="126"/>
      <c r="M672" s="126"/>
      <c r="N672" s="126"/>
      <c r="O672" s="126"/>
      <c r="P672" s="126"/>
      <c r="Q672" s="58"/>
      <c r="R672" s="139"/>
      <c r="S672" s="58"/>
      <c r="T672" s="16"/>
      <c r="U672" s="16"/>
      <c r="V672" s="16"/>
      <c r="W672" s="16"/>
      <c r="X672" s="16"/>
      <c r="Y672" s="16"/>
      <c r="Z672" s="16"/>
      <c r="AA672" s="140"/>
      <c r="AB672" s="126"/>
      <c r="AC672" s="16"/>
      <c r="AD672" s="16"/>
      <c r="AE672" s="16"/>
      <c r="AF672" s="16"/>
      <c r="AG672" s="16"/>
      <c r="AH672" s="140"/>
      <c r="AI672" s="126"/>
      <c r="AJ672" s="16"/>
      <c r="AK672" s="16"/>
      <c r="AL672" s="16"/>
      <c r="AM672" s="140"/>
      <c r="AN672" s="141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40"/>
      <c r="BG672" s="126"/>
      <c r="BH672" s="16"/>
      <c r="BI672" s="16"/>
      <c r="BJ672" s="16"/>
      <c r="BK672" s="16"/>
      <c r="BL672" s="16"/>
      <c r="BM672" s="16"/>
      <c r="BN672" s="16"/>
      <c r="BO672" s="16"/>
      <c r="BP672" s="140"/>
      <c r="BQ672" s="126"/>
      <c r="BR672" s="16"/>
      <c r="BS672" s="16"/>
      <c r="BT672" s="16"/>
      <c r="BU672" s="16"/>
      <c r="BV672" s="16"/>
      <c r="BW672" s="140"/>
      <c r="BX672" s="126"/>
      <c r="BY672" s="16"/>
      <c r="BZ672" s="140"/>
      <c r="CA672" s="126"/>
      <c r="CB672" s="16"/>
      <c r="CC672" s="140"/>
      <c r="CD672" s="126"/>
      <c r="CE672" s="16"/>
      <c r="CG672" s="12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</row>
    <row r="673" spans="1:147" s="107" customFormat="1" x14ac:dyDescent="0.2">
      <c r="A673" s="81"/>
      <c r="B673" s="16"/>
      <c r="C673" s="115"/>
      <c r="D673" s="116"/>
      <c r="E673" s="16"/>
      <c r="F673" s="16"/>
      <c r="G673" s="16"/>
      <c r="H673" s="16"/>
      <c r="J673" s="126"/>
      <c r="K673" s="126"/>
      <c r="L673" s="126"/>
      <c r="M673" s="126"/>
      <c r="N673" s="126"/>
      <c r="O673" s="126"/>
      <c r="P673" s="126"/>
      <c r="Q673" s="58"/>
      <c r="R673" s="139"/>
      <c r="S673" s="58"/>
      <c r="T673" s="16"/>
      <c r="U673" s="16"/>
      <c r="V673" s="16"/>
      <c r="W673" s="16"/>
      <c r="X673" s="16"/>
      <c r="Y673" s="16"/>
      <c r="Z673" s="16"/>
      <c r="AA673" s="140"/>
      <c r="AB673" s="126"/>
      <c r="AC673" s="16"/>
      <c r="AD673" s="16"/>
      <c r="AE673" s="16"/>
      <c r="AF673" s="16"/>
      <c r="AG673" s="16"/>
      <c r="AH673" s="140"/>
      <c r="AI673" s="126"/>
      <c r="AJ673" s="16"/>
      <c r="AK673" s="16"/>
      <c r="AL673" s="16"/>
      <c r="AM673" s="140"/>
      <c r="AN673" s="141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40"/>
      <c r="BG673" s="126"/>
      <c r="BH673" s="16"/>
      <c r="BI673" s="16"/>
      <c r="BJ673" s="16"/>
      <c r="BK673" s="16"/>
      <c r="BL673" s="16"/>
      <c r="BM673" s="16"/>
      <c r="BN673" s="16"/>
      <c r="BO673" s="16"/>
      <c r="BP673" s="140"/>
      <c r="BQ673" s="126"/>
      <c r="BR673" s="16"/>
      <c r="BS673" s="16"/>
      <c r="BT673" s="16"/>
      <c r="BU673" s="16"/>
      <c r="BV673" s="16"/>
      <c r="BW673" s="140"/>
      <c r="BX673" s="126"/>
      <c r="BY673" s="16"/>
      <c r="BZ673" s="140"/>
      <c r="CA673" s="126"/>
      <c r="CB673" s="16"/>
      <c r="CC673" s="140"/>
      <c r="CD673" s="126"/>
      <c r="CE673" s="16"/>
      <c r="CG673" s="12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</row>
    <row r="674" spans="1:147" s="107" customFormat="1" x14ac:dyDescent="0.2">
      <c r="A674" s="81"/>
      <c r="B674" s="16"/>
      <c r="C674" s="115"/>
      <c r="D674" s="116"/>
      <c r="E674" s="16"/>
      <c r="F674" s="16"/>
      <c r="G674" s="16"/>
      <c r="H674" s="16"/>
      <c r="J674" s="126"/>
      <c r="K674" s="126"/>
      <c r="L674" s="126"/>
      <c r="M674" s="126"/>
      <c r="N674" s="126"/>
      <c r="O674" s="126"/>
      <c r="P674" s="126"/>
      <c r="Q674" s="58"/>
      <c r="R674" s="139"/>
      <c r="S674" s="58"/>
      <c r="T674" s="16"/>
      <c r="U674" s="16"/>
      <c r="V674" s="16"/>
      <c r="W674" s="16"/>
      <c r="X674" s="16"/>
      <c r="Y674" s="16"/>
      <c r="Z674" s="16"/>
      <c r="AA674" s="140"/>
      <c r="AB674" s="126"/>
      <c r="AC674" s="16"/>
      <c r="AD674" s="16"/>
      <c r="AE674" s="16"/>
      <c r="AF674" s="16"/>
      <c r="AG674" s="16"/>
      <c r="AH674" s="140"/>
      <c r="AI674" s="126"/>
      <c r="AJ674" s="16"/>
      <c r="AK674" s="16"/>
      <c r="AL674" s="16"/>
      <c r="AM674" s="140"/>
      <c r="AN674" s="141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40"/>
      <c r="BG674" s="126"/>
      <c r="BH674" s="16"/>
      <c r="BI674" s="16"/>
      <c r="BJ674" s="16"/>
      <c r="BK674" s="16"/>
      <c r="BL674" s="16"/>
      <c r="BM674" s="16"/>
      <c r="BN674" s="16"/>
      <c r="BO674" s="16"/>
      <c r="BP674" s="140"/>
      <c r="BQ674" s="126"/>
      <c r="BR674" s="16"/>
      <c r="BS674" s="16"/>
      <c r="BT674" s="16"/>
      <c r="BU674" s="16"/>
      <c r="BV674" s="16"/>
      <c r="BW674" s="140"/>
      <c r="BX674" s="126"/>
      <c r="BY674" s="16"/>
      <c r="BZ674" s="140"/>
      <c r="CA674" s="126"/>
      <c r="CB674" s="16"/>
      <c r="CC674" s="140"/>
      <c r="CD674" s="126"/>
      <c r="CE674" s="16"/>
      <c r="CG674" s="12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</row>
    <row r="675" spans="1:147" s="107" customFormat="1" x14ac:dyDescent="0.2">
      <c r="A675" s="81"/>
      <c r="B675" s="16"/>
      <c r="C675" s="115"/>
      <c r="D675" s="116"/>
      <c r="E675" s="16"/>
      <c r="F675" s="16"/>
      <c r="G675" s="16"/>
      <c r="H675" s="16"/>
      <c r="J675" s="126"/>
      <c r="K675" s="126"/>
      <c r="L675" s="126"/>
      <c r="M675" s="126"/>
      <c r="N675" s="126"/>
      <c r="O675" s="126"/>
      <c r="P675" s="126"/>
      <c r="Q675" s="58"/>
      <c r="R675" s="139"/>
      <c r="S675" s="58"/>
      <c r="T675" s="16"/>
      <c r="U675" s="16"/>
      <c r="V675" s="16"/>
      <c r="W675" s="16"/>
      <c r="X675" s="16"/>
      <c r="Y675" s="16"/>
      <c r="Z675" s="16"/>
      <c r="AA675" s="140"/>
      <c r="AB675" s="126"/>
      <c r="AC675" s="16"/>
      <c r="AD675" s="16"/>
      <c r="AE675" s="16"/>
      <c r="AF675" s="16"/>
      <c r="AG675" s="16"/>
      <c r="AH675" s="140"/>
      <c r="AI675" s="126"/>
      <c r="AJ675" s="16"/>
      <c r="AK675" s="16"/>
      <c r="AL675" s="16"/>
      <c r="AM675" s="140"/>
      <c r="AN675" s="141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40"/>
      <c r="BG675" s="126"/>
      <c r="BH675" s="16"/>
      <c r="BI675" s="16"/>
      <c r="BJ675" s="16"/>
      <c r="BK675" s="16"/>
      <c r="BL675" s="16"/>
      <c r="BM675" s="16"/>
      <c r="BN675" s="16"/>
      <c r="BO675" s="16"/>
      <c r="BP675" s="140"/>
      <c r="BQ675" s="126"/>
      <c r="BR675" s="16"/>
      <c r="BS675" s="16"/>
      <c r="BT675" s="16"/>
      <c r="BU675" s="16"/>
      <c r="BV675" s="16"/>
      <c r="BW675" s="140"/>
      <c r="BX675" s="126"/>
      <c r="BY675" s="16"/>
      <c r="BZ675" s="140"/>
      <c r="CA675" s="126"/>
      <c r="CB675" s="16"/>
      <c r="CC675" s="140"/>
      <c r="CD675" s="126"/>
      <c r="CE675" s="16"/>
      <c r="CG675" s="12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</row>
    <row r="676" spans="1:147" s="107" customFormat="1" x14ac:dyDescent="0.2">
      <c r="A676" s="81"/>
      <c r="B676" s="16"/>
      <c r="C676" s="115"/>
      <c r="D676" s="116"/>
      <c r="E676" s="16"/>
      <c r="F676" s="16"/>
      <c r="G676" s="16"/>
      <c r="H676" s="16"/>
      <c r="J676" s="126"/>
      <c r="K676" s="126"/>
      <c r="L676" s="126"/>
      <c r="M676" s="126"/>
      <c r="N676" s="126"/>
      <c r="O676" s="126"/>
      <c r="P676" s="126"/>
      <c r="Q676" s="58"/>
      <c r="R676" s="139"/>
      <c r="S676" s="58"/>
      <c r="T676" s="16"/>
      <c r="U676" s="16"/>
      <c r="V676" s="16"/>
      <c r="W676" s="16"/>
      <c r="X676" s="16"/>
      <c r="Y676" s="16"/>
      <c r="Z676" s="16"/>
      <c r="AA676" s="140"/>
      <c r="AB676" s="126"/>
      <c r="AC676" s="16"/>
      <c r="AD676" s="16"/>
      <c r="AE676" s="16"/>
      <c r="AF676" s="16"/>
      <c r="AG676" s="16"/>
      <c r="AH676" s="140"/>
      <c r="AI676" s="126"/>
      <c r="AJ676" s="16"/>
      <c r="AK676" s="16"/>
      <c r="AL676" s="16"/>
      <c r="AM676" s="140"/>
      <c r="AN676" s="141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40"/>
      <c r="BG676" s="126"/>
      <c r="BH676" s="16"/>
      <c r="BI676" s="16"/>
      <c r="BJ676" s="16"/>
      <c r="BK676" s="16"/>
      <c r="BL676" s="16"/>
      <c r="BM676" s="16"/>
      <c r="BN676" s="16"/>
      <c r="BO676" s="16"/>
      <c r="BP676" s="140"/>
      <c r="BQ676" s="126"/>
      <c r="BR676" s="16"/>
      <c r="BS676" s="16"/>
      <c r="BT676" s="16"/>
      <c r="BU676" s="16"/>
      <c r="BV676" s="16"/>
      <c r="BW676" s="140"/>
      <c r="BX676" s="126"/>
      <c r="BY676" s="16"/>
      <c r="BZ676" s="140"/>
      <c r="CA676" s="126"/>
      <c r="CB676" s="16"/>
      <c r="CC676" s="140"/>
      <c r="CD676" s="126"/>
      <c r="CE676" s="16"/>
      <c r="CG676" s="12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</row>
    <row r="677" spans="1:147" s="107" customFormat="1" x14ac:dyDescent="0.2">
      <c r="A677" s="81"/>
      <c r="B677" s="16"/>
      <c r="C677" s="115"/>
      <c r="D677" s="116"/>
      <c r="E677" s="16"/>
      <c r="F677" s="16"/>
      <c r="G677" s="16"/>
      <c r="H677" s="16"/>
      <c r="J677" s="126"/>
      <c r="K677" s="126"/>
      <c r="L677" s="126"/>
      <c r="M677" s="126"/>
      <c r="N677" s="126"/>
      <c r="O677" s="126"/>
      <c r="P677" s="126"/>
      <c r="Q677" s="58"/>
      <c r="R677" s="139"/>
      <c r="S677" s="58"/>
      <c r="T677" s="16"/>
      <c r="U677" s="16"/>
      <c r="V677" s="16"/>
      <c r="W677" s="16"/>
      <c r="X677" s="16"/>
      <c r="Y677" s="16"/>
      <c r="Z677" s="16"/>
      <c r="AA677" s="140"/>
      <c r="AB677" s="126"/>
      <c r="AC677" s="16"/>
      <c r="AD677" s="16"/>
      <c r="AE677" s="16"/>
      <c r="AF677" s="16"/>
      <c r="AG677" s="16"/>
      <c r="AH677" s="140"/>
      <c r="AI677" s="126"/>
      <c r="AJ677" s="16"/>
      <c r="AK677" s="16"/>
      <c r="AL677" s="16"/>
      <c r="AM677" s="140"/>
      <c r="AN677" s="141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40"/>
      <c r="BG677" s="126"/>
      <c r="BH677" s="16"/>
      <c r="BI677" s="16"/>
      <c r="BJ677" s="16"/>
      <c r="BK677" s="16"/>
      <c r="BL677" s="16"/>
      <c r="BM677" s="16"/>
      <c r="BN677" s="16"/>
      <c r="BO677" s="16"/>
      <c r="BP677" s="140"/>
      <c r="BQ677" s="126"/>
      <c r="BR677" s="16"/>
      <c r="BS677" s="16"/>
      <c r="BT677" s="16"/>
      <c r="BU677" s="16"/>
      <c r="BV677" s="16"/>
      <c r="BW677" s="140"/>
      <c r="BX677" s="126"/>
      <c r="BY677" s="16"/>
      <c r="BZ677" s="140"/>
      <c r="CA677" s="126"/>
      <c r="CB677" s="16"/>
      <c r="CC677" s="140"/>
      <c r="CD677" s="126"/>
      <c r="CE677" s="16"/>
      <c r="CG677" s="12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</row>
    <row r="678" spans="1:147" s="107" customFormat="1" x14ac:dyDescent="0.2">
      <c r="A678" s="81"/>
      <c r="B678" s="16"/>
      <c r="C678" s="115"/>
      <c r="D678" s="116"/>
      <c r="E678" s="16"/>
      <c r="F678" s="16"/>
      <c r="G678" s="16"/>
      <c r="H678" s="16"/>
      <c r="J678" s="126"/>
      <c r="K678" s="126"/>
      <c r="L678" s="126"/>
      <c r="M678" s="126"/>
      <c r="N678" s="126"/>
      <c r="O678" s="126"/>
      <c r="P678" s="126"/>
      <c r="Q678" s="58"/>
      <c r="R678" s="139"/>
      <c r="S678" s="58"/>
      <c r="T678" s="16"/>
      <c r="U678" s="16"/>
      <c r="V678" s="16"/>
      <c r="W678" s="16"/>
      <c r="X678" s="16"/>
      <c r="Y678" s="16"/>
      <c r="Z678" s="16"/>
      <c r="AA678" s="140"/>
      <c r="AB678" s="126"/>
      <c r="AC678" s="16"/>
      <c r="AD678" s="16"/>
      <c r="AE678" s="16"/>
      <c r="AF678" s="16"/>
      <c r="AG678" s="16"/>
      <c r="AH678" s="140"/>
      <c r="AI678" s="126"/>
      <c r="AJ678" s="16"/>
      <c r="AK678" s="16"/>
      <c r="AL678" s="16"/>
      <c r="AM678" s="140"/>
      <c r="AN678" s="141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40"/>
      <c r="BG678" s="126"/>
      <c r="BH678" s="16"/>
      <c r="BI678" s="16"/>
      <c r="BJ678" s="16"/>
      <c r="BK678" s="16"/>
      <c r="BL678" s="16"/>
      <c r="BM678" s="16"/>
      <c r="BN678" s="16"/>
      <c r="BO678" s="16"/>
      <c r="BP678" s="140"/>
      <c r="BQ678" s="126"/>
      <c r="BR678" s="16"/>
      <c r="BS678" s="16"/>
      <c r="BT678" s="16"/>
      <c r="BU678" s="16"/>
      <c r="BV678" s="16"/>
      <c r="BW678" s="140"/>
      <c r="BX678" s="126"/>
      <c r="BY678" s="16"/>
      <c r="BZ678" s="140"/>
      <c r="CA678" s="126"/>
      <c r="CB678" s="16"/>
      <c r="CC678" s="140"/>
      <c r="CD678" s="126"/>
      <c r="CE678" s="16"/>
      <c r="CG678" s="12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</row>
    <row r="679" spans="1:147" s="107" customFormat="1" x14ac:dyDescent="0.2">
      <c r="A679" s="138"/>
      <c r="B679" s="16"/>
      <c r="C679" s="115"/>
      <c r="D679" s="116"/>
      <c r="E679" s="16"/>
      <c r="F679" s="16"/>
      <c r="G679" s="16"/>
      <c r="H679" s="16"/>
      <c r="J679" s="126"/>
      <c r="K679" s="126"/>
      <c r="L679" s="126"/>
      <c r="M679" s="126"/>
      <c r="N679" s="126"/>
      <c r="O679" s="126"/>
      <c r="P679" s="126"/>
      <c r="Q679" s="58"/>
      <c r="R679" s="139"/>
      <c r="S679" s="58"/>
      <c r="T679" s="16"/>
      <c r="U679" s="16"/>
      <c r="V679" s="16"/>
      <c r="W679" s="16"/>
      <c r="X679" s="16"/>
      <c r="Y679" s="16"/>
      <c r="Z679" s="16"/>
      <c r="AA679" s="140"/>
      <c r="AB679" s="126"/>
      <c r="AC679" s="16"/>
      <c r="AD679" s="16"/>
      <c r="AE679" s="16"/>
      <c r="AF679" s="16"/>
      <c r="AG679" s="16"/>
      <c r="AH679" s="140"/>
      <c r="AI679" s="126"/>
      <c r="AJ679" s="16"/>
      <c r="AK679" s="16"/>
      <c r="AL679" s="16"/>
      <c r="AM679" s="140"/>
      <c r="AN679" s="141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40"/>
      <c r="BG679" s="126"/>
      <c r="BH679" s="16"/>
      <c r="BI679" s="16"/>
      <c r="BJ679" s="16"/>
      <c r="BK679" s="16"/>
      <c r="BL679" s="16"/>
      <c r="BM679" s="16"/>
      <c r="BN679" s="16"/>
      <c r="BO679" s="16"/>
      <c r="BP679" s="140"/>
      <c r="BQ679" s="126"/>
      <c r="BR679" s="16"/>
      <c r="BS679" s="16"/>
      <c r="BT679" s="16"/>
      <c r="BU679" s="16"/>
      <c r="BV679" s="16"/>
      <c r="BW679" s="140"/>
      <c r="BX679" s="126"/>
      <c r="BY679" s="16"/>
      <c r="BZ679" s="140"/>
      <c r="CA679" s="126"/>
      <c r="CB679" s="16"/>
      <c r="CC679" s="140"/>
      <c r="CD679" s="126"/>
      <c r="CE679" s="16"/>
      <c r="CG679" s="12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</row>
    <row r="680" spans="1:147" s="107" customFormat="1" x14ac:dyDescent="0.2">
      <c r="A680" s="81"/>
      <c r="B680" s="16"/>
      <c r="C680" s="115"/>
      <c r="D680" s="116"/>
      <c r="E680" s="16"/>
      <c r="F680" s="16"/>
      <c r="G680" s="16"/>
      <c r="H680" s="16"/>
      <c r="J680" s="126"/>
      <c r="K680" s="126"/>
      <c r="L680" s="126"/>
      <c r="M680" s="126"/>
      <c r="N680" s="126"/>
      <c r="O680" s="126"/>
      <c r="P680" s="126"/>
      <c r="Q680" s="58"/>
      <c r="R680" s="139"/>
      <c r="S680" s="58"/>
      <c r="T680" s="16"/>
      <c r="U680" s="16"/>
      <c r="V680" s="16"/>
      <c r="W680" s="16"/>
      <c r="X680" s="16"/>
      <c r="Y680" s="16"/>
      <c r="Z680" s="16"/>
      <c r="AA680" s="140"/>
      <c r="AB680" s="126"/>
      <c r="AC680" s="16"/>
      <c r="AD680" s="16"/>
      <c r="AE680" s="16"/>
      <c r="AF680" s="16"/>
      <c r="AG680" s="16"/>
      <c r="AH680" s="140"/>
      <c r="AI680" s="126"/>
      <c r="AJ680" s="16"/>
      <c r="AK680" s="16"/>
      <c r="AL680" s="16"/>
      <c r="AM680" s="140"/>
      <c r="AN680" s="141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40"/>
      <c r="BG680" s="126"/>
      <c r="BH680" s="16"/>
      <c r="BI680" s="16"/>
      <c r="BJ680" s="16"/>
      <c r="BK680" s="16"/>
      <c r="BL680" s="16"/>
      <c r="BM680" s="16"/>
      <c r="BN680" s="16"/>
      <c r="BO680" s="16"/>
      <c r="BP680" s="140"/>
      <c r="BQ680" s="126"/>
      <c r="BR680" s="16"/>
      <c r="BS680" s="16"/>
      <c r="BT680" s="16"/>
      <c r="BU680" s="16"/>
      <c r="BV680" s="16"/>
      <c r="BW680" s="140"/>
      <c r="BX680" s="126"/>
      <c r="BY680" s="16"/>
      <c r="BZ680" s="140"/>
      <c r="CA680" s="126"/>
      <c r="CB680" s="16"/>
      <c r="CC680" s="140"/>
      <c r="CD680" s="126"/>
      <c r="CE680" s="16"/>
      <c r="CG680" s="12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16"/>
      <c r="CZ680" s="16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</row>
    <row r="681" spans="1:147" s="107" customFormat="1" x14ac:dyDescent="0.2">
      <c r="A681" s="81"/>
      <c r="B681" s="16"/>
      <c r="C681" s="115"/>
      <c r="D681" s="116"/>
      <c r="E681" s="16"/>
      <c r="F681" s="16"/>
      <c r="G681" s="16"/>
      <c r="H681" s="16"/>
      <c r="J681" s="126"/>
      <c r="K681" s="126"/>
      <c r="L681" s="126"/>
      <c r="M681" s="126"/>
      <c r="N681" s="126"/>
      <c r="O681" s="126"/>
      <c r="P681" s="126"/>
      <c r="Q681" s="58"/>
      <c r="R681" s="139"/>
      <c r="S681" s="58"/>
      <c r="T681" s="16"/>
      <c r="U681" s="16"/>
      <c r="V681" s="16"/>
      <c r="W681" s="16"/>
      <c r="X681" s="16"/>
      <c r="Y681" s="16"/>
      <c r="Z681" s="16"/>
      <c r="AA681" s="140"/>
      <c r="AB681" s="126"/>
      <c r="AC681" s="16"/>
      <c r="AD681" s="16"/>
      <c r="AE681" s="16"/>
      <c r="AF681" s="16"/>
      <c r="AG681" s="16"/>
      <c r="AH681" s="140"/>
      <c r="AI681" s="126"/>
      <c r="AJ681" s="16"/>
      <c r="AK681" s="16"/>
      <c r="AL681" s="16"/>
      <c r="AM681" s="140"/>
      <c r="AN681" s="141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40"/>
      <c r="BG681" s="126"/>
      <c r="BH681" s="16"/>
      <c r="BI681" s="16"/>
      <c r="BJ681" s="16"/>
      <c r="BK681" s="16"/>
      <c r="BL681" s="16"/>
      <c r="BM681" s="16"/>
      <c r="BN681" s="16"/>
      <c r="BO681" s="16"/>
      <c r="BP681" s="140"/>
      <c r="BQ681" s="126"/>
      <c r="BR681" s="16"/>
      <c r="BS681" s="16"/>
      <c r="BT681" s="16"/>
      <c r="BU681" s="16"/>
      <c r="BV681" s="16"/>
      <c r="BW681" s="140"/>
      <c r="BX681" s="126"/>
      <c r="BY681" s="16"/>
      <c r="BZ681" s="140"/>
      <c r="CA681" s="126"/>
      <c r="CB681" s="16"/>
      <c r="CC681" s="140"/>
      <c r="CD681" s="126"/>
      <c r="CE681" s="16"/>
      <c r="CG681" s="12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</row>
    <row r="682" spans="1:147" s="107" customFormat="1" x14ac:dyDescent="0.2">
      <c r="A682" s="81"/>
      <c r="B682" s="16"/>
      <c r="C682" s="115"/>
      <c r="D682" s="116"/>
      <c r="E682" s="16"/>
      <c r="F682" s="16"/>
      <c r="G682" s="16"/>
      <c r="H682" s="16"/>
      <c r="J682" s="126"/>
      <c r="K682" s="126"/>
      <c r="L682" s="126"/>
      <c r="M682" s="126"/>
      <c r="N682" s="126"/>
      <c r="O682" s="126"/>
      <c r="P682" s="126"/>
      <c r="Q682" s="58"/>
      <c r="R682" s="139"/>
      <c r="S682" s="58"/>
      <c r="T682" s="16"/>
      <c r="U682" s="16"/>
      <c r="V682" s="16"/>
      <c r="W682" s="16"/>
      <c r="X682" s="16"/>
      <c r="Y682" s="16"/>
      <c r="Z682" s="16"/>
      <c r="AA682" s="140"/>
      <c r="AB682" s="126"/>
      <c r="AC682" s="16"/>
      <c r="AD682" s="16"/>
      <c r="AE682" s="16"/>
      <c r="AF682" s="16"/>
      <c r="AG682" s="16"/>
      <c r="AH682" s="140"/>
      <c r="AI682" s="126"/>
      <c r="AJ682" s="16"/>
      <c r="AK682" s="16"/>
      <c r="AL682" s="16"/>
      <c r="AM682" s="140"/>
      <c r="AN682" s="141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40"/>
      <c r="BG682" s="126"/>
      <c r="BH682" s="16"/>
      <c r="BI682" s="16"/>
      <c r="BJ682" s="16"/>
      <c r="BK682" s="16"/>
      <c r="BL682" s="16"/>
      <c r="BM682" s="16"/>
      <c r="BN682" s="16"/>
      <c r="BO682" s="16"/>
      <c r="BP682" s="140"/>
      <c r="BQ682" s="126"/>
      <c r="BR682" s="16"/>
      <c r="BS682" s="16"/>
      <c r="BT682" s="16"/>
      <c r="BU682" s="16"/>
      <c r="BV682" s="16"/>
      <c r="BW682" s="140"/>
      <c r="BX682" s="126"/>
      <c r="BY682" s="16"/>
      <c r="BZ682" s="140"/>
      <c r="CA682" s="126"/>
      <c r="CB682" s="16"/>
      <c r="CC682" s="140"/>
      <c r="CD682" s="126"/>
      <c r="CE682" s="16"/>
      <c r="CG682" s="12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</row>
    <row r="683" spans="1:147" s="107" customFormat="1" x14ac:dyDescent="0.2">
      <c r="A683" s="81"/>
      <c r="B683" s="16"/>
      <c r="C683" s="115"/>
      <c r="D683" s="116"/>
      <c r="E683" s="16"/>
      <c r="F683" s="16"/>
      <c r="G683" s="16"/>
      <c r="H683" s="16"/>
      <c r="J683" s="126"/>
      <c r="K683" s="126"/>
      <c r="L683" s="126"/>
      <c r="M683" s="126"/>
      <c r="N683" s="126"/>
      <c r="O683" s="126"/>
      <c r="P683" s="126"/>
      <c r="Q683" s="58"/>
      <c r="R683" s="139"/>
      <c r="S683" s="58"/>
      <c r="T683" s="16"/>
      <c r="U683" s="16"/>
      <c r="V683" s="16"/>
      <c r="W683" s="16"/>
      <c r="X683" s="16"/>
      <c r="Y683" s="16"/>
      <c r="Z683" s="16"/>
      <c r="AA683" s="140"/>
      <c r="AB683" s="126"/>
      <c r="AC683" s="16"/>
      <c r="AD683" s="16"/>
      <c r="AE683" s="16"/>
      <c r="AF683" s="16"/>
      <c r="AG683" s="16"/>
      <c r="AH683" s="140"/>
      <c r="AI683" s="126"/>
      <c r="AJ683" s="16"/>
      <c r="AK683" s="16"/>
      <c r="AL683" s="16"/>
      <c r="AM683" s="140"/>
      <c r="AN683" s="141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40"/>
      <c r="BG683" s="126"/>
      <c r="BH683" s="16"/>
      <c r="BI683" s="16"/>
      <c r="BJ683" s="16"/>
      <c r="BK683" s="16"/>
      <c r="BL683" s="16"/>
      <c r="BM683" s="16"/>
      <c r="BN683" s="16"/>
      <c r="BO683" s="16"/>
      <c r="BP683" s="140"/>
      <c r="BQ683" s="126"/>
      <c r="BR683" s="16"/>
      <c r="BS683" s="16"/>
      <c r="BT683" s="16"/>
      <c r="BU683" s="16"/>
      <c r="BV683" s="16"/>
      <c r="BW683" s="140"/>
      <c r="BX683" s="126"/>
      <c r="BY683" s="16"/>
      <c r="BZ683" s="140"/>
      <c r="CA683" s="126"/>
      <c r="CB683" s="16"/>
      <c r="CC683" s="140"/>
      <c r="CD683" s="126"/>
      <c r="CE683" s="16"/>
      <c r="CG683" s="12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</row>
    <row r="684" spans="1:147" s="107" customFormat="1" x14ac:dyDescent="0.2">
      <c r="A684" s="81"/>
      <c r="B684" s="16"/>
      <c r="C684" s="115"/>
      <c r="D684" s="116"/>
      <c r="E684" s="16"/>
      <c r="F684" s="16"/>
      <c r="G684" s="16"/>
      <c r="H684" s="16"/>
      <c r="J684" s="126"/>
      <c r="K684" s="126"/>
      <c r="L684" s="126"/>
      <c r="M684" s="126"/>
      <c r="N684" s="126"/>
      <c r="O684" s="126"/>
      <c r="P684" s="126"/>
      <c r="Q684" s="58"/>
      <c r="R684" s="139"/>
      <c r="S684" s="58"/>
      <c r="T684" s="16"/>
      <c r="U684" s="16"/>
      <c r="V684" s="16"/>
      <c r="W684" s="16"/>
      <c r="X684" s="16"/>
      <c r="Y684" s="16"/>
      <c r="Z684" s="16"/>
      <c r="AA684" s="140"/>
      <c r="AB684" s="126"/>
      <c r="AC684" s="16"/>
      <c r="AD684" s="16"/>
      <c r="AE684" s="16"/>
      <c r="AF684" s="16"/>
      <c r="AG684" s="16"/>
      <c r="AH684" s="140"/>
      <c r="AI684" s="126"/>
      <c r="AJ684" s="16"/>
      <c r="AK684" s="16"/>
      <c r="AL684" s="16"/>
      <c r="AM684" s="140"/>
      <c r="AN684" s="141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40"/>
      <c r="BG684" s="126"/>
      <c r="BH684" s="16"/>
      <c r="BI684" s="16"/>
      <c r="BJ684" s="16"/>
      <c r="BK684" s="16"/>
      <c r="BL684" s="16"/>
      <c r="BM684" s="16"/>
      <c r="BN684" s="16"/>
      <c r="BO684" s="16"/>
      <c r="BP684" s="140"/>
      <c r="BQ684" s="126"/>
      <c r="BR684" s="16"/>
      <c r="BS684" s="16"/>
      <c r="BT684" s="16"/>
      <c r="BU684" s="16"/>
      <c r="BV684" s="16"/>
      <c r="BW684" s="140"/>
      <c r="BX684" s="126"/>
      <c r="BY684" s="16"/>
      <c r="BZ684" s="140"/>
      <c r="CA684" s="126"/>
      <c r="CB684" s="16"/>
      <c r="CC684" s="140"/>
      <c r="CD684" s="126"/>
      <c r="CE684" s="16"/>
      <c r="CG684" s="12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</row>
    <row r="685" spans="1:147" s="107" customFormat="1" x14ac:dyDescent="0.2">
      <c r="A685" s="81"/>
      <c r="B685" s="16"/>
      <c r="C685" s="115"/>
      <c r="D685" s="116"/>
      <c r="E685" s="16"/>
      <c r="F685" s="16"/>
      <c r="G685" s="16"/>
      <c r="H685" s="16"/>
      <c r="J685" s="126"/>
      <c r="K685" s="126"/>
      <c r="L685" s="126"/>
      <c r="M685" s="126"/>
      <c r="N685" s="126"/>
      <c r="O685" s="126"/>
      <c r="P685" s="126"/>
      <c r="Q685" s="58"/>
      <c r="R685" s="139"/>
      <c r="S685" s="58"/>
      <c r="T685" s="16"/>
      <c r="U685" s="16"/>
      <c r="V685" s="16"/>
      <c r="W685" s="16"/>
      <c r="X685" s="16"/>
      <c r="Y685" s="16"/>
      <c r="Z685" s="16"/>
      <c r="AA685" s="140"/>
      <c r="AB685" s="126"/>
      <c r="AC685" s="16"/>
      <c r="AD685" s="16"/>
      <c r="AE685" s="16"/>
      <c r="AF685" s="16"/>
      <c r="AG685" s="16"/>
      <c r="AH685" s="140"/>
      <c r="AI685" s="126"/>
      <c r="AJ685" s="16"/>
      <c r="AK685" s="16"/>
      <c r="AL685" s="16"/>
      <c r="AM685" s="140"/>
      <c r="AN685" s="141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40"/>
      <c r="BG685" s="126"/>
      <c r="BH685" s="16"/>
      <c r="BI685" s="16"/>
      <c r="BJ685" s="16"/>
      <c r="BK685" s="16"/>
      <c r="BL685" s="16"/>
      <c r="BM685" s="16"/>
      <c r="BN685" s="16"/>
      <c r="BO685" s="16"/>
      <c r="BP685" s="140"/>
      <c r="BQ685" s="126"/>
      <c r="BR685" s="16"/>
      <c r="BS685" s="16"/>
      <c r="BT685" s="16"/>
      <c r="BU685" s="16"/>
      <c r="BV685" s="16"/>
      <c r="BW685" s="140"/>
      <c r="BX685" s="126"/>
      <c r="BY685" s="16"/>
      <c r="BZ685" s="140"/>
      <c r="CA685" s="126"/>
      <c r="CB685" s="16"/>
      <c r="CC685" s="140"/>
      <c r="CD685" s="126"/>
      <c r="CE685" s="16"/>
      <c r="CG685" s="12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</row>
    <row r="686" spans="1:147" s="107" customFormat="1" x14ac:dyDescent="0.2">
      <c r="A686" s="81"/>
      <c r="B686" s="16"/>
      <c r="C686" s="115"/>
      <c r="D686" s="116"/>
      <c r="E686" s="16"/>
      <c r="F686" s="16"/>
      <c r="G686" s="16"/>
      <c r="H686" s="16"/>
      <c r="J686" s="126"/>
      <c r="K686" s="126"/>
      <c r="L686" s="126"/>
      <c r="M686" s="126"/>
      <c r="N686" s="126"/>
      <c r="O686" s="126"/>
      <c r="P686" s="126"/>
      <c r="Q686" s="58"/>
      <c r="R686" s="139"/>
      <c r="S686" s="58"/>
      <c r="T686" s="16"/>
      <c r="U686" s="16"/>
      <c r="V686" s="16"/>
      <c r="W686" s="16"/>
      <c r="X686" s="16"/>
      <c r="Y686" s="16"/>
      <c r="Z686" s="16"/>
      <c r="AA686" s="140"/>
      <c r="AB686" s="126"/>
      <c r="AC686" s="16"/>
      <c r="AD686" s="16"/>
      <c r="AE686" s="16"/>
      <c r="AF686" s="16"/>
      <c r="AG686" s="16"/>
      <c r="AH686" s="140"/>
      <c r="AI686" s="126"/>
      <c r="AJ686" s="16"/>
      <c r="AK686" s="16"/>
      <c r="AL686" s="16"/>
      <c r="AM686" s="140"/>
      <c r="AN686" s="141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40"/>
      <c r="BG686" s="126"/>
      <c r="BH686" s="16"/>
      <c r="BI686" s="16"/>
      <c r="BJ686" s="16"/>
      <c r="BK686" s="16"/>
      <c r="BL686" s="16"/>
      <c r="BM686" s="16"/>
      <c r="BN686" s="16"/>
      <c r="BO686" s="16"/>
      <c r="BP686" s="140"/>
      <c r="BQ686" s="126"/>
      <c r="BR686" s="16"/>
      <c r="BS686" s="16"/>
      <c r="BT686" s="16"/>
      <c r="BU686" s="16"/>
      <c r="BV686" s="16"/>
      <c r="BW686" s="140"/>
      <c r="BX686" s="126"/>
      <c r="BY686" s="16"/>
      <c r="BZ686" s="140"/>
      <c r="CA686" s="126"/>
      <c r="CB686" s="16"/>
      <c r="CC686" s="140"/>
      <c r="CD686" s="126"/>
      <c r="CE686" s="16"/>
      <c r="CG686" s="12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</row>
    <row r="687" spans="1:147" s="107" customFormat="1" x14ac:dyDescent="0.2">
      <c r="A687" s="81"/>
      <c r="B687" s="16"/>
      <c r="C687" s="115"/>
      <c r="D687" s="116"/>
      <c r="E687" s="16"/>
      <c r="F687" s="16"/>
      <c r="G687" s="16"/>
      <c r="H687" s="16"/>
      <c r="J687" s="126"/>
      <c r="K687" s="126"/>
      <c r="L687" s="126"/>
      <c r="M687" s="126"/>
      <c r="N687" s="126"/>
      <c r="O687" s="126"/>
      <c r="P687" s="126"/>
      <c r="Q687" s="58"/>
      <c r="R687" s="139"/>
      <c r="S687" s="58"/>
      <c r="T687" s="16"/>
      <c r="U687" s="16"/>
      <c r="V687" s="16"/>
      <c r="W687" s="16"/>
      <c r="X687" s="16"/>
      <c r="Y687" s="16"/>
      <c r="Z687" s="16"/>
      <c r="AA687" s="140"/>
      <c r="AB687" s="126"/>
      <c r="AC687" s="16"/>
      <c r="AD687" s="16"/>
      <c r="AE687" s="16"/>
      <c r="AF687" s="16"/>
      <c r="AG687" s="16"/>
      <c r="AH687" s="140"/>
      <c r="AI687" s="126"/>
      <c r="AJ687" s="16"/>
      <c r="AK687" s="16"/>
      <c r="AL687" s="16"/>
      <c r="AM687" s="140"/>
      <c r="AN687" s="141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40"/>
      <c r="BG687" s="126"/>
      <c r="BH687" s="16"/>
      <c r="BI687" s="16"/>
      <c r="BJ687" s="16"/>
      <c r="BK687" s="16"/>
      <c r="BL687" s="16"/>
      <c r="BM687" s="16"/>
      <c r="BN687" s="16"/>
      <c r="BO687" s="16"/>
      <c r="BP687" s="140"/>
      <c r="BQ687" s="126"/>
      <c r="BR687" s="16"/>
      <c r="BS687" s="16"/>
      <c r="BT687" s="16"/>
      <c r="BU687" s="16"/>
      <c r="BV687" s="16"/>
      <c r="BW687" s="140"/>
      <c r="BX687" s="126"/>
      <c r="BY687" s="16"/>
      <c r="BZ687" s="140"/>
      <c r="CA687" s="126"/>
      <c r="CB687" s="16"/>
      <c r="CC687" s="140"/>
      <c r="CD687" s="126"/>
      <c r="CE687" s="16"/>
      <c r="CG687" s="12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16"/>
      <c r="CZ687" s="16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</row>
    <row r="688" spans="1:147" s="107" customFormat="1" x14ac:dyDescent="0.2">
      <c r="A688" s="81"/>
      <c r="B688" s="16"/>
      <c r="C688" s="115"/>
      <c r="D688" s="116"/>
      <c r="E688" s="16"/>
      <c r="F688" s="16"/>
      <c r="G688" s="16"/>
      <c r="H688" s="16"/>
      <c r="J688" s="126"/>
      <c r="K688" s="126"/>
      <c r="L688" s="126"/>
      <c r="M688" s="126"/>
      <c r="N688" s="126"/>
      <c r="O688" s="126"/>
      <c r="P688" s="126"/>
      <c r="Q688" s="58"/>
      <c r="R688" s="139"/>
      <c r="S688" s="58"/>
      <c r="T688" s="16"/>
      <c r="U688" s="16"/>
      <c r="V688" s="16"/>
      <c r="W688" s="16"/>
      <c r="X688" s="16"/>
      <c r="Y688" s="16"/>
      <c r="Z688" s="16"/>
      <c r="AA688" s="140"/>
      <c r="AB688" s="126"/>
      <c r="AC688" s="16"/>
      <c r="AD688" s="16"/>
      <c r="AE688" s="16"/>
      <c r="AF688" s="16"/>
      <c r="AG688" s="16"/>
      <c r="AH688" s="140"/>
      <c r="AI688" s="126"/>
      <c r="AJ688" s="16"/>
      <c r="AK688" s="16"/>
      <c r="AL688" s="16"/>
      <c r="AM688" s="140"/>
      <c r="AN688" s="141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40"/>
      <c r="BG688" s="126"/>
      <c r="BH688" s="16"/>
      <c r="BI688" s="16"/>
      <c r="BJ688" s="16"/>
      <c r="BK688" s="16"/>
      <c r="BL688" s="16"/>
      <c r="BM688" s="16"/>
      <c r="BN688" s="16"/>
      <c r="BO688" s="16"/>
      <c r="BP688" s="140"/>
      <c r="BQ688" s="126"/>
      <c r="BR688" s="16"/>
      <c r="BS688" s="16"/>
      <c r="BT688" s="16"/>
      <c r="BU688" s="16"/>
      <c r="BV688" s="16"/>
      <c r="BW688" s="140"/>
      <c r="BX688" s="126"/>
      <c r="BY688" s="16"/>
      <c r="BZ688" s="140"/>
      <c r="CA688" s="126"/>
      <c r="CB688" s="16"/>
      <c r="CC688" s="140"/>
      <c r="CD688" s="126"/>
      <c r="CE688" s="16"/>
      <c r="CG688" s="12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</row>
    <row r="689" spans="1:147" s="107" customFormat="1" x14ac:dyDescent="0.2">
      <c r="A689" s="81"/>
      <c r="B689" s="16"/>
      <c r="C689" s="115"/>
      <c r="D689" s="116"/>
      <c r="E689" s="16"/>
      <c r="F689" s="16"/>
      <c r="G689" s="16"/>
      <c r="H689" s="16"/>
      <c r="J689" s="126"/>
      <c r="K689" s="126"/>
      <c r="L689" s="126"/>
      <c r="M689" s="126"/>
      <c r="N689" s="126"/>
      <c r="O689" s="126"/>
      <c r="P689" s="126"/>
      <c r="Q689" s="58"/>
      <c r="R689" s="139"/>
      <c r="S689" s="58"/>
      <c r="T689" s="16"/>
      <c r="U689" s="16"/>
      <c r="V689" s="16"/>
      <c r="W689" s="16"/>
      <c r="X689" s="16"/>
      <c r="Y689" s="16"/>
      <c r="Z689" s="16"/>
      <c r="AA689" s="140"/>
      <c r="AB689" s="126"/>
      <c r="AC689" s="16"/>
      <c r="AD689" s="16"/>
      <c r="AE689" s="16"/>
      <c r="AF689" s="16"/>
      <c r="AG689" s="16"/>
      <c r="AH689" s="140"/>
      <c r="AI689" s="126"/>
      <c r="AJ689" s="16"/>
      <c r="AK689" s="16"/>
      <c r="AL689" s="16"/>
      <c r="AM689" s="140"/>
      <c r="AN689" s="141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40"/>
      <c r="BG689" s="126"/>
      <c r="BH689" s="16"/>
      <c r="BI689" s="16"/>
      <c r="BJ689" s="16"/>
      <c r="BK689" s="16"/>
      <c r="BL689" s="16"/>
      <c r="BM689" s="16"/>
      <c r="BN689" s="16"/>
      <c r="BO689" s="16"/>
      <c r="BP689" s="140"/>
      <c r="BQ689" s="126"/>
      <c r="BR689" s="16"/>
      <c r="BS689" s="16"/>
      <c r="BT689" s="16"/>
      <c r="BU689" s="16"/>
      <c r="BV689" s="16"/>
      <c r="BW689" s="140"/>
      <c r="BX689" s="126"/>
      <c r="BY689" s="16"/>
      <c r="BZ689" s="140"/>
      <c r="CA689" s="126"/>
      <c r="CB689" s="16"/>
      <c r="CC689" s="140"/>
      <c r="CD689" s="126"/>
      <c r="CE689" s="16"/>
      <c r="CG689" s="12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</row>
    <row r="690" spans="1:147" s="107" customFormat="1" x14ac:dyDescent="0.2">
      <c r="A690" s="81"/>
      <c r="B690" s="16"/>
      <c r="C690" s="115"/>
      <c r="D690" s="116"/>
      <c r="E690" s="16"/>
      <c r="F690" s="16"/>
      <c r="G690" s="16"/>
      <c r="H690" s="16"/>
      <c r="J690" s="126"/>
      <c r="K690" s="126"/>
      <c r="L690" s="126"/>
      <c r="M690" s="126"/>
      <c r="N690" s="126"/>
      <c r="O690" s="126"/>
      <c r="P690" s="126"/>
      <c r="Q690" s="58"/>
      <c r="R690" s="139"/>
      <c r="S690" s="58"/>
      <c r="T690" s="16"/>
      <c r="U690" s="16"/>
      <c r="V690" s="16"/>
      <c r="W690" s="16"/>
      <c r="X690" s="16"/>
      <c r="Y690" s="16"/>
      <c r="Z690" s="16"/>
      <c r="AA690" s="140"/>
      <c r="AB690" s="126"/>
      <c r="AC690" s="16"/>
      <c r="AD690" s="16"/>
      <c r="AE690" s="16"/>
      <c r="AF690" s="16"/>
      <c r="AG690" s="16"/>
      <c r="AH690" s="140"/>
      <c r="AI690" s="126"/>
      <c r="AJ690" s="16"/>
      <c r="AK690" s="16"/>
      <c r="AL690" s="16"/>
      <c r="AM690" s="140"/>
      <c r="AN690" s="141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40"/>
      <c r="BG690" s="126"/>
      <c r="BH690" s="16"/>
      <c r="BI690" s="16"/>
      <c r="BJ690" s="16"/>
      <c r="BK690" s="16"/>
      <c r="BL690" s="16"/>
      <c r="BM690" s="16"/>
      <c r="BN690" s="16"/>
      <c r="BO690" s="16"/>
      <c r="BP690" s="140"/>
      <c r="BQ690" s="126"/>
      <c r="BR690" s="16"/>
      <c r="BS690" s="16"/>
      <c r="BT690" s="16"/>
      <c r="BU690" s="16"/>
      <c r="BV690" s="16"/>
      <c r="BW690" s="140"/>
      <c r="BX690" s="126"/>
      <c r="BY690" s="16"/>
      <c r="BZ690" s="140"/>
      <c r="CA690" s="126"/>
      <c r="CB690" s="16"/>
      <c r="CC690" s="140"/>
      <c r="CD690" s="126"/>
      <c r="CE690" s="16"/>
      <c r="CG690" s="12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16"/>
      <c r="CZ690" s="16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</row>
    <row r="691" spans="1:147" s="107" customFormat="1" x14ac:dyDescent="0.2">
      <c r="A691" s="81"/>
      <c r="B691" s="16"/>
      <c r="C691" s="115"/>
      <c r="D691" s="116"/>
      <c r="E691" s="16"/>
      <c r="F691" s="16"/>
      <c r="G691" s="16"/>
      <c r="H691" s="16"/>
      <c r="J691" s="126"/>
      <c r="K691" s="126"/>
      <c r="L691" s="126"/>
      <c r="M691" s="126"/>
      <c r="N691" s="126"/>
      <c r="O691" s="126"/>
      <c r="P691" s="126"/>
      <c r="Q691" s="58"/>
      <c r="R691" s="139"/>
      <c r="S691" s="58"/>
      <c r="T691" s="16"/>
      <c r="U691" s="16"/>
      <c r="V691" s="16"/>
      <c r="W691" s="16"/>
      <c r="X691" s="16"/>
      <c r="Y691" s="16"/>
      <c r="Z691" s="16"/>
      <c r="AA691" s="140"/>
      <c r="AB691" s="126"/>
      <c r="AC691" s="16"/>
      <c r="AD691" s="16"/>
      <c r="AE691" s="16"/>
      <c r="AF691" s="16"/>
      <c r="AG691" s="16"/>
      <c r="AH691" s="140"/>
      <c r="AI691" s="126"/>
      <c r="AJ691" s="16"/>
      <c r="AK691" s="16"/>
      <c r="AL691" s="16"/>
      <c r="AM691" s="140"/>
      <c r="AN691" s="141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40"/>
      <c r="BG691" s="126"/>
      <c r="BH691" s="16"/>
      <c r="BI691" s="16"/>
      <c r="BJ691" s="16"/>
      <c r="BK691" s="16"/>
      <c r="BL691" s="16"/>
      <c r="BM691" s="16"/>
      <c r="BN691" s="16"/>
      <c r="BO691" s="16"/>
      <c r="BP691" s="140"/>
      <c r="BQ691" s="126"/>
      <c r="BR691" s="16"/>
      <c r="BS691" s="16"/>
      <c r="BT691" s="16"/>
      <c r="BU691" s="16"/>
      <c r="BV691" s="16"/>
      <c r="BW691" s="140"/>
      <c r="BX691" s="126"/>
      <c r="BY691" s="16"/>
      <c r="BZ691" s="140"/>
      <c r="CA691" s="126"/>
      <c r="CB691" s="16"/>
      <c r="CC691" s="140"/>
      <c r="CD691" s="126"/>
      <c r="CE691" s="16"/>
      <c r="CG691" s="12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</row>
    <row r="692" spans="1:147" s="107" customFormat="1" x14ac:dyDescent="0.2">
      <c r="A692" s="81"/>
      <c r="B692" s="16"/>
      <c r="C692" s="115"/>
      <c r="D692" s="116"/>
      <c r="E692" s="16"/>
      <c r="F692" s="16"/>
      <c r="G692" s="16"/>
      <c r="H692" s="16"/>
      <c r="J692" s="126"/>
      <c r="K692" s="126"/>
      <c r="L692" s="126"/>
      <c r="M692" s="126"/>
      <c r="N692" s="126"/>
      <c r="O692" s="126"/>
      <c r="P692" s="126"/>
      <c r="Q692" s="58"/>
      <c r="R692" s="139"/>
      <c r="S692" s="58"/>
      <c r="T692" s="16"/>
      <c r="U692" s="16"/>
      <c r="V692" s="16"/>
      <c r="W692" s="16"/>
      <c r="X692" s="16"/>
      <c r="Y692" s="16"/>
      <c r="Z692" s="16"/>
      <c r="AA692" s="140"/>
      <c r="AB692" s="126"/>
      <c r="AC692" s="16"/>
      <c r="AD692" s="16"/>
      <c r="AE692" s="16"/>
      <c r="AF692" s="16"/>
      <c r="AG692" s="16"/>
      <c r="AH692" s="140"/>
      <c r="AI692" s="126"/>
      <c r="AJ692" s="16"/>
      <c r="AK692" s="16"/>
      <c r="AL692" s="16"/>
      <c r="AM692" s="140"/>
      <c r="AN692" s="141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40"/>
      <c r="BG692" s="126"/>
      <c r="BH692" s="16"/>
      <c r="BI692" s="16"/>
      <c r="BJ692" s="16"/>
      <c r="BK692" s="16"/>
      <c r="BL692" s="16"/>
      <c r="BM692" s="16"/>
      <c r="BN692" s="16"/>
      <c r="BO692" s="16"/>
      <c r="BP692" s="140"/>
      <c r="BQ692" s="126"/>
      <c r="BR692" s="16"/>
      <c r="BS692" s="16"/>
      <c r="BT692" s="16"/>
      <c r="BU692" s="16"/>
      <c r="BV692" s="16"/>
      <c r="BW692" s="140"/>
      <c r="BX692" s="126"/>
      <c r="BY692" s="16"/>
      <c r="BZ692" s="140"/>
      <c r="CA692" s="126"/>
      <c r="CB692" s="16"/>
      <c r="CC692" s="140"/>
      <c r="CD692" s="126"/>
      <c r="CE692" s="16"/>
      <c r="CG692" s="12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</row>
    <row r="693" spans="1:147" s="107" customFormat="1" x14ac:dyDescent="0.2">
      <c r="A693" s="138"/>
      <c r="B693" s="16"/>
      <c r="C693" s="115"/>
      <c r="D693" s="116"/>
      <c r="E693" s="16"/>
      <c r="F693" s="16"/>
      <c r="G693" s="16"/>
      <c r="H693" s="16"/>
      <c r="J693" s="126"/>
      <c r="K693" s="126"/>
      <c r="L693" s="126"/>
      <c r="M693" s="126"/>
      <c r="N693" s="126"/>
      <c r="O693" s="126"/>
      <c r="P693" s="126"/>
      <c r="Q693" s="58"/>
      <c r="R693" s="139"/>
      <c r="S693" s="58"/>
      <c r="T693" s="16"/>
      <c r="U693" s="16"/>
      <c r="V693" s="16"/>
      <c r="W693" s="16"/>
      <c r="X693" s="16"/>
      <c r="Y693" s="16"/>
      <c r="Z693" s="16"/>
      <c r="AA693" s="140"/>
      <c r="AB693" s="126"/>
      <c r="AC693" s="16"/>
      <c r="AD693" s="16"/>
      <c r="AE693" s="16"/>
      <c r="AF693" s="16"/>
      <c r="AG693" s="16"/>
      <c r="AH693" s="140"/>
      <c r="AI693" s="126"/>
      <c r="AJ693" s="16"/>
      <c r="AK693" s="16"/>
      <c r="AL693" s="16"/>
      <c r="AM693" s="140"/>
      <c r="AN693" s="141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40"/>
      <c r="BG693" s="126"/>
      <c r="BH693" s="16"/>
      <c r="BI693" s="16"/>
      <c r="BJ693" s="16"/>
      <c r="BK693" s="16"/>
      <c r="BL693" s="16"/>
      <c r="BM693" s="16"/>
      <c r="BN693" s="16"/>
      <c r="BO693" s="16"/>
      <c r="BP693" s="140"/>
      <c r="BQ693" s="126"/>
      <c r="BR693" s="16"/>
      <c r="BS693" s="16"/>
      <c r="BT693" s="16"/>
      <c r="BU693" s="16"/>
      <c r="BV693" s="16"/>
      <c r="BW693" s="140"/>
      <c r="BX693" s="126"/>
      <c r="BY693" s="16"/>
      <c r="BZ693" s="140"/>
      <c r="CA693" s="126"/>
      <c r="CB693" s="16"/>
      <c r="CC693" s="140"/>
      <c r="CD693" s="126"/>
      <c r="CE693" s="16"/>
      <c r="CG693" s="12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</row>
    <row r="694" spans="1:147" s="107" customFormat="1" x14ac:dyDescent="0.2">
      <c r="A694" s="81"/>
      <c r="B694" s="16"/>
      <c r="C694" s="115"/>
      <c r="D694" s="116"/>
      <c r="E694" s="16"/>
      <c r="F694" s="16"/>
      <c r="G694" s="16"/>
      <c r="H694" s="16"/>
      <c r="J694" s="126"/>
      <c r="K694" s="126"/>
      <c r="L694" s="126"/>
      <c r="M694" s="126"/>
      <c r="N694" s="126"/>
      <c r="O694" s="126"/>
      <c r="P694" s="126"/>
      <c r="Q694" s="58"/>
      <c r="R694" s="139"/>
      <c r="S694" s="58"/>
      <c r="T694" s="16"/>
      <c r="U694" s="16"/>
      <c r="V694" s="16"/>
      <c r="W694" s="16"/>
      <c r="X694" s="16"/>
      <c r="Y694" s="16"/>
      <c r="Z694" s="16"/>
      <c r="AA694" s="140"/>
      <c r="AB694" s="126"/>
      <c r="AC694" s="16"/>
      <c r="AD694" s="16"/>
      <c r="AE694" s="16"/>
      <c r="AF694" s="16"/>
      <c r="AG694" s="16"/>
      <c r="AH694" s="140"/>
      <c r="AI694" s="126"/>
      <c r="AJ694" s="16"/>
      <c r="AK694" s="16"/>
      <c r="AL694" s="16"/>
      <c r="AM694" s="140"/>
      <c r="AN694" s="141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40"/>
      <c r="BG694" s="126"/>
      <c r="BH694" s="16"/>
      <c r="BI694" s="16"/>
      <c r="BJ694" s="16"/>
      <c r="BK694" s="16"/>
      <c r="BL694" s="16"/>
      <c r="BM694" s="16"/>
      <c r="BN694" s="16"/>
      <c r="BO694" s="16"/>
      <c r="BP694" s="140"/>
      <c r="BQ694" s="126"/>
      <c r="BR694" s="16"/>
      <c r="BS694" s="16"/>
      <c r="BT694" s="16"/>
      <c r="BU694" s="16"/>
      <c r="BV694" s="16"/>
      <c r="BW694" s="140"/>
      <c r="BX694" s="126"/>
      <c r="BY694" s="16"/>
      <c r="BZ694" s="140"/>
      <c r="CA694" s="126"/>
      <c r="CB694" s="16"/>
      <c r="CC694" s="140"/>
      <c r="CD694" s="126"/>
      <c r="CE694" s="16"/>
      <c r="CG694" s="12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</row>
    <row r="695" spans="1:147" s="107" customFormat="1" x14ac:dyDescent="0.2">
      <c r="A695" s="81"/>
      <c r="B695" s="16"/>
      <c r="C695" s="115"/>
      <c r="D695" s="116"/>
      <c r="E695" s="16"/>
      <c r="F695" s="16"/>
      <c r="G695" s="16"/>
      <c r="H695" s="16"/>
      <c r="J695" s="126"/>
      <c r="K695" s="126"/>
      <c r="L695" s="126"/>
      <c r="M695" s="126"/>
      <c r="N695" s="126"/>
      <c r="O695" s="126"/>
      <c r="P695" s="126"/>
      <c r="Q695" s="58"/>
      <c r="R695" s="139"/>
      <c r="S695" s="58"/>
      <c r="T695" s="16"/>
      <c r="U695" s="16"/>
      <c r="V695" s="16"/>
      <c r="W695" s="16"/>
      <c r="X695" s="16"/>
      <c r="Y695" s="16"/>
      <c r="Z695" s="16"/>
      <c r="AA695" s="140"/>
      <c r="AB695" s="126"/>
      <c r="AC695" s="16"/>
      <c r="AD695" s="16"/>
      <c r="AE695" s="16"/>
      <c r="AF695" s="16"/>
      <c r="AG695" s="16"/>
      <c r="AH695" s="140"/>
      <c r="AI695" s="126"/>
      <c r="AJ695" s="16"/>
      <c r="AK695" s="16"/>
      <c r="AL695" s="16"/>
      <c r="AM695" s="140"/>
      <c r="AN695" s="141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40"/>
      <c r="BG695" s="126"/>
      <c r="BH695" s="16"/>
      <c r="BI695" s="16"/>
      <c r="BJ695" s="16"/>
      <c r="BK695" s="16"/>
      <c r="BL695" s="16"/>
      <c r="BM695" s="16"/>
      <c r="BN695" s="16"/>
      <c r="BO695" s="16"/>
      <c r="BP695" s="140"/>
      <c r="BQ695" s="126"/>
      <c r="BR695" s="16"/>
      <c r="BS695" s="16"/>
      <c r="BT695" s="16"/>
      <c r="BU695" s="16"/>
      <c r="BV695" s="16"/>
      <c r="BW695" s="140"/>
      <c r="BX695" s="126"/>
      <c r="BY695" s="16"/>
      <c r="BZ695" s="140"/>
      <c r="CA695" s="126"/>
      <c r="CB695" s="16"/>
      <c r="CC695" s="140"/>
      <c r="CD695" s="126"/>
      <c r="CE695" s="16"/>
      <c r="CG695" s="12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</row>
    <row r="696" spans="1:147" s="107" customFormat="1" x14ac:dyDescent="0.2">
      <c r="A696" s="81"/>
      <c r="B696" s="16"/>
      <c r="C696" s="115"/>
      <c r="D696" s="116"/>
      <c r="E696" s="16"/>
      <c r="F696" s="16"/>
      <c r="G696" s="16"/>
      <c r="H696" s="16"/>
      <c r="J696" s="126"/>
      <c r="K696" s="126"/>
      <c r="L696" s="126"/>
      <c r="M696" s="126"/>
      <c r="N696" s="126"/>
      <c r="O696" s="126"/>
      <c r="P696" s="126"/>
      <c r="Q696" s="58"/>
      <c r="R696" s="139"/>
      <c r="S696" s="58"/>
      <c r="T696" s="16"/>
      <c r="U696" s="16"/>
      <c r="V696" s="16"/>
      <c r="W696" s="16"/>
      <c r="X696" s="16"/>
      <c r="Y696" s="16"/>
      <c r="Z696" s="16"/>
      <c r="AA696" s="140"/>
      <c r="AB696" s="126"/>
      <c r="AC696" s="16"/>
      <c r="AD696" s="16"/>
      <c r="AE696" s="16"/>
      <c r="AF696" s="16"/>
      <c r="AG696" s="16"/>
      <c r="AH696" s="140"/>
      <c r="AI696" s="126"/>
      <c r="AJ696" s="16"/>
      <c r="AK696" s="16"/>
      <c r="AL696" s="16"/>
      <c r="AM696" s="140"/>
      <c r="AN696" s="141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40"/>
      <c r="BG696" s="126"/>
      <c r="BH696" s="16"/>
      <c r="BI696" s="16"/>
      <c r="BJ696" s="16"/>
      <c r="BK696" s="16"/>
      <c r="BL696" s="16"/>
      <c r="BM696" s="16"/>
      <c r="BN696" s="16"/>
      <c r="BO696" s="16"/>
      <c r="BP696" s="140"/>
      <c r="BQ696" s="126"/>
      <c r="BR696" s="16"/>
      <c r="BS696" s="16"/>
      <c r="BT696" s="16"/>
      <c r="BU696" s="16"/>
      <c r="BV696" s="16"/>
      <c r="BW696" s="140"/>
      <c r="BX696" s="126"/>
      <c r="BY696" s="16"/>
      <c r="BZ696" s="140"/>
      <c r="CA696" s="126"/>
      <c r="CB696" s="16"/>
      <c r="CC696" s="140"/>
      <c r="CD696" s="126"/>
      <c r="CE696" s="16"/>
      <c r="CG696" s="12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</row>
    <row r="697" spans="1:147" s="107" customFormat="1" x14ac:dyDescent="0.2">
      <c r="A697" s="81"/>
      <c r="B697" s="16"/>
      <c r="C697" s="115"/>
      <c r="D697" s="116"/>
      <c r="E697" s="16"/>
      <c r="F697" s="16"/>
      <c r="G697" s="16"/>
      <c r="H697" s="16"/>
      <c r="J697" s="126"/>
      <c r="K697" s="126"/>
      <c r="L697" s="126"/>
      <c r="M697" s="126"/>
      <c r="N697" s="126"/>
      <c r="O697" s="126"/>
      <c r="P697" s="126"/>
      <c r="Q697" s="58"/>
      <c r="R697" s="139"/>
      <c r="S697" s="58"/>
      <c r="T697" s="16"/>
      <c r="U697" s="16"/>
      <c r="V697" s="16"/>
      <c r="W697" s="16"/>
      <c r="X697" s="16"/>
      <c r="Y697" s="16"/>
      <c r="Z697" s="16"/>
      <c r="AA697" s="140"/>
      <c r="AB697" s="126"/>
      <c r="AC697" s="16"/>
      <c r="AD697" s="16"/>
      <c r="AE697" s="16"/>
      <c r="AF697" s="16"/>
      <c r="AG697" s="16"/>
      <c r="AH697" s="140"/>
      <c r="AI697" s="126"/>
      <c r="AJ697" s="16"/>
      <c r="AK697" s="16"/>
      <c r="AL697" s="16"/>
      <c r="AM697" s="140"/>
      <c r="AN697" s="141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40"/>
      <c r="BG697" s="126"/>
      <c r="BH697" s="16"/>
      <c r="BI697" s="16"/>
      <c r="BJ697" s="16"/>
      <c r="BK697" s="16"/>
      <c r="BL697" s="16"/>
      <c r="BM697" s="16"/>
      <c r="BN697" s="16"/>
      <c r="BO697" s="16"/>
      <c r="BP697" s="140"/>
      <c r="BQ697" s="126"/>
      <c r="BR697" s="16"/>
      <c r="BS697" s="16"/>
      <c r="BT697" s="16"/>
      <c r="BU697" s="16"/>
      <c r="BV697" s="16"/>
      <c r="BW697" s="140"/>
      <c r="BX697" s="126"/>
      <c r="BY697" s="16"/>
      <c r="BZ697" s="140"/>
      <c r="CA697" s="126"/>
      <c r="CB697" s="16"/>
      <c r="CC697" s="140"/>
      <c r="CD697" s="126"/>
      <c r="CE697" s="16"/>
      <c r="CG697" s="12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16"/>
      <c r="CZ697" s="16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</row>
    <row r="698" spans="1:147" s="107" customFormat="1" x14ac:dyDescent="0.2">
      <c r="A698" s="81"/>
      <c r="B698" s="16"/>
      <c r="C698" s="115"/>
      <c r="D698" s="116"/>
      <c r="E698" s="16"/>
      <c r="F698" s="16"/>
      <c r="G698" s="16"/>
      <c r="H698" s="16"/>
      <c r="J698" s="126"/>
      <c r="K698" s="126"/>
      <c r="L698" s="126"/>
      <c r="M698" s="126"/>
      <c r="N698" s="126"/>
      <c r="O698" s="126"/>
      <c r="P698" s="126"/>
      <c r="Q698" s="58"/>
      <c r="R698" s="139"/>
      <c r="S698" s="58"/>
      <c r="T698" s="16"/>
      <c r="U698" s="16"/>
      <c r="V698" s="16"/>
      <c r="W698" s="16"/>
      <c r="X698" s="16"/>
      <c r="Y698" s="16"/>
      <c r="Z698" s="16"/>
      <c r="AA698" s="140"/>
      <c r="AB698" s="126"/>
      <c r="AC698" s="16"/>
      <c r="AD698" s="16"/>
      <c r="AE698" s="16"/>
      <c r="AF698" s="16"/>
      <c r="AG698" s="16"/>
      <c r="AH698" s="140"/>
      <c r="AI698" s="126"/>
      <c r="AJ698" s="16"/>
      <c r="AK698" s="16"/>
      <c r="AL698" s="16"/>
      <c r="AM698" s="140"/>
      <c r="AN698" s="141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40"/>
      <c r="BG698" s="126"/>
      <c r="BH698" s="16"/>
      <c r="BI698" s="16"/>
      <c r="BJ698" s="16"/>
      <c r="BK698" s="16"/>
      <c r="BL698" s="16"/>
      <c r="BM698" s="16"/>
      <c r="BN698" s="16"/>
      <c r="BO698" s="16"/>
      <c r="BP698" s="140"/>
      <c r="BQ698" s="126"/>
      <c r="BR698" s="16"/>
      <c r="BS698" s="16"/>
      <c r="BT698" s="16"/>
      <c r="BU698" s="16"/>
      <c r="BV698" s="16"/>
      <c r="BW698" s="140"/>
      <c r="BX698" s="126"/>
      <c r="BY698" s="16"/>
      <c r="BZ698" s="140"/>
      <c r="CA698" s="126"/>
      <c r="CB698" s="16"/>
      <c r="CC698" s="140"/>
      <c r="CD698" s="126"/>
      <c r="CE698" s="16"/>
      <c r="CG698" s="12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</row>
    <row r="699" spans="1:147" s="107" customFormat="1" x14ac:dyDescent="0.2">
      <c r="A699" s="81"/>
      <c r="B699" s="16"/>
      <c r="C699" s="115"/>
      <c r="D699" s="116"/>
      <c r="E699" s="16"/>
      <c r="F699" s="16"/>
      <c r="G699" s="16"/>
      <c r="H699" s="16"/>
      <c r="J699" s="126"/>
      <c r="K699" s="126"/>
      <c r="L699" s="126"/>
      <c r="M699" s="126"/>
      <c r="N699" s="126"/>
      <c r="O699" s="126"/>
      <c r="P699" s="126"/>
      <c r="Q699" s="58"/>
      <c r="R699" s="139"/>
      <c r="S699" s="58"/>
      <c r="T699" s="16"/>
      <c r="U699" s="16"/>
      <c r="V699" s="16"/>
      <c r="W699" s="16"/>
      <c r="X699" s="16"/>
      <c r="Y699" s="16"/>
      <c r="Z699" s="16"/>
      <c r="AA699" s="140"/>
      <c r="AB699" s="126"/>
      <c r="AC699" s="16"/>
      <c r="AD699" s="16"/>
      <c r="AE699" s="16"/>
      <c r="AF699" s="16"/>
      <c r="AG699" s="16"/>
      <c r="AH699" s="140"/>
      <c r="AI699" s="126"/>
      <c r="AJ699" s="16"/>
      <c r="AK699" s="16"/>
      <c r="AL699" s="16"/>
      <c r="AM699" s="140"/>
      <c r="AN699" s="141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40"/>
      <c r="BG699" s="126"/>
      <c r="BH699" s="16"/>
      <c r="BI699" s="16"/>
      <c r="BJ699" s="16"/>
      <c r="BK699" s="16"/>
      <c r="BL699" s="16"/>
      <c r="BM699" s="16"/>
      <c r="BN699" s="16"/>
      <c r="BO699" s="16"/>
      <c r="BP699" s="140"/>
      <c r="BQ699" s="126"/>
      <c r="BR699" s="16"/>
      <c r="BS699" s="16"/>
      <c r="BT699" s="16"/>
      <c r="BU699" s="16"/>
      <c r="BV699" s="16"/>
      <c r="BW699" s="140"/>
      <c r="BX699" s="126"/>
      <c r="BY699" s="16"/>
      <c r="BZ699" s="140"/>
      <c r="CA699" s="126"/>
      <c r="CB699" s="16"/>
      <c r="CC699" s="140"/>
      <c r="CD699" s="126"/>
      <c r="CE699" s="16"/>
      <c r="CG699" s="12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</row>
    <row r="700" spans="1:147" s="107" customFormat="1" x14ac:dyDescent="0.2">
      <c r="A700" s="81"/>
      <c r="B700" s="16"/>
      <c r="C700" s="115"/>
      <c r="D700" s="116"/>
      <c r="E700" s="16"/>
      <c r="F700" s="16"/>
      <c r="G700" s="16"/>
      <c r="H700" s="16"/>
      <c r="J700" s="126"/>
      <c r="K700" s="126"/>
      <c r="L700" s="126"/>
      <c r="M700" s="126"/>
      <c r="N700" s="126"/>
      <c r="O700" s="126"/>
      <c r="P700" s="126"/>
      <c r="Q700" s="58"/>
      <c r="R700" s="139"/>
      <c r="S700" s="58"/>
      <c r="T700" s="16"/>
      <c r="U700" s="16"/>
      <c r="V700" s="16"/>
      <c r="W700" s="16"/>
      <c r="X700" s="16"/>
      <c r="Y700" s="16"/>
      <c r="Z700" s="16"/>
      <c r="AA700" s="140"/>
      <c r="AB700" s="126"/>
      <c r="AC700" s="16"/>
      <c r="AD700" s="16"/>
      <c r="AE700" s="16"/>
      <c r="AF700" s="16"/>
      <c r="AG700" s="16"/>
      <c r="AH700" s="140"/>
      <c r="AI700" s="126"/>
      <c r="AJ700" s="16"/>
      <c r="AK700" s="16"/>
      <c r="AL700" s="16"/>
      <c r="AM700" s="140"/>
      <c r="AN700" s="141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40"/>
      <c r="BG700" s="126"/>
      <c r="BH700" s="16"/>
      <c r="BI700" s="16"/>
      <c r="BJ700" s="16"/>
      <c r="BK700" s="16"/>
      <c r="BL700" s="16"/>
      <c r="BM700" s="16"/>
      <c r="BN700" s="16"/>
      <c r="BO700" s="16"/>
      <c r="BP700" s="140"/>
      <c r="BQ700" s="126"/>
      <c r="BR700" s="16"/>
      <c r="BS700" s="16"/>
      <c r="BT700" s="16"/>
      <c r="BU700" s="16"/>
      <c r="BV700" s="16"/>
      <c r="BW700" s="140"/>
      <c r="BX700" s="126"/>
      <c r="BY700" s="16"/>
      <c r="BZ700" s="140"/>
      <c r="CA700" s="126"/>
      <c r="CB700" s="16"/>
      <c r="CC700" s="140"/>
      <c r="CD700" s="126"/>
      <c r="CE700" s="16"/>
      <c r="CG700" s="12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</row>
    <row r="701" spans="1:147" s="107" customFormat="1" x14ac:dyDescent="0.2">
      <c r="A701" s="81"/>
      <c r="B701" s="16"/>
      <c r="C701" s="115"/>
      <c r="D701" s="116"/>
      <c r="E701" s="16"/>
      <c r="F701" s="16"/>
      <c r="G701" s="16"/>
      <c r="H701" s="16"/>
      <c r="J701" s="126"/>
      <c r="K701" s="126"/>
      <c r="L701" s="126"/>
      <c r="M701" s="126"/>
      <c r="N701" s="126"/>
      <c r="O701" s="126"/>
      <c r="P701" s="126"/>
      <c r="Q701" s="58"/>
      <c r="R701" s="139"/>
      <c r="S701" s="58"/>
      <c r="T701" s="16"/>
      <c r="U701" s="16"/>
      <c r="V701" s="16"/>
      <c r="W701" s="16"/>
      <c r="X701" s="16"/>
      <c r="Y701" s="16"/>
      <c r="Z701" s="16"/>
      <c r="AA701" s="140"/>
      <c r="AB701" s="126"/>
      <c r="AC701" s="16"/>
      <c r="AD701" s="16"/>
      <c r="AE701" s="16"/>
      <c r="AF701" s="16"/>
      <c r="AG701" s="16"/>
      <c r="AH701" s="140"/>
      <c r="AI701" s="126"/>
      <c r="AJ701" s="16"/>
      <c r="AK701" s="16"/>
      <c r="AL701" s="16"/>
      <c r="AM701" s="140"/>
      <c r="AN701" s="141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40"/>
      <c r="BG701" s="126"/>
      <c r="BH701" s="16"/>
      <c r="BI701" s="16"/>
      <c r="BJ701" s="16"/>
      <c r="BK701" s="16"/>
      <c r="BL701" s="16"/>
      <c r="BM701" s="16"/>
      <c r="BN701" s="16"/>
      <c r="BO701" s="16"/>
      <c r="BP701" s="140"/>
      <c r="BQ701" s="126"/>
      <c r="BR701" s="16"/>
      <c r="BS701" s="16"/>
      <c r="BT701" s="16"/>
      <c r="BU701" s="16"/>
      <c r="BV701" s="16"/>
      <c r="BW701" s="140"/>
      <c r="BX701" s="126"/>
      <c r="BY701" s="16"/>
      <c r="BZ701" s="140"/>
      <c r="CA701" s="126"/>
      <c r="CB701" s="16"/>
      <c r="CC701" s="140"/>
      <c r="CD701" s="126"/>
      <c r="CE701" s="16"/>
      <c r="CG701" s="12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</row>
    <row r="702" spans="1:147" s="107" customFormat="1" x14ac:dyDescent="0.2">
      <c r="A702" s="81"/>
      <c r="B702" s="16"/>
      <c r="C702" s="115"/>
      <c r="D702" s="116"/>
      <c r="E702" s="16"/>
      <c r="F702" s="16"/>
      <c r="G702" s="16"/>
      <c r="H702" s="16"/>
      <c r="J702" s="126"/>
      <c r="K702" s="126"/>
      <c r="L702" s="126"/>
      <c r="M702" s="126"/>
      <c r="N702" s="126"/>
      <c r="O702" s="126"/>
      <c r="P702" s="126"/>
      <c r="Q702" s="58"/>
      <c r="R702" s="139"/>
      <c r="S702" s="58"/>
      <c r="T702" s="16"/>
      <c r="U702" s="16"/>
      <c r="V702" s="16"/>
      <c r="W702" s="16"/>
      <c r="X702" s="16"/>
      <c r="Y702" s="16"/>
      <c r="Z702" s="16"/>
      <c r="AA702" s="140"/>
      <c r="AB702" s="126"/>
      <c r="AC702" s="16"/>
      <c r="AD702" s="16"/>
      <c r="AE702" s="16"/>
      <c r="AF702" s="16"/>
      <c r="AG702" s="16"/>
      <c r="AH702" s="140"/>
      <c r="AI702" s="126"/>
      <c r="AJ702" s="16"/>
      <c r="AK702" s="16"/>
      <c r="AL702" s="16"/>
      <c r="AM702" s="140"/>
      <c r="AN702" s="141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40"/>
      <c r="BG702" s="126"/>
      <c r="BH702" s="16"/>
      <c r="BI702" s="16"/>
      <c r="BJ702" s="16"/>
      <c r="BK702" s="16"/>
      <c r="BL702" s="16"/>
      <c r="BM702" s="16"/>
      <c r="BN702" s="16"/>
      <c r="BO702" s="16"/>
      <c r="BP702" s="140"/>
      <c r="BQ702" s="126"/>
      <c r="BR702" s="16"/>
      <c r="BS702" s="16"/>
      <c r="BT702" s="16"/>
      <c r="BU702" s="16"/>
      <c r="BV702" s="16"/>
      <c r="BW702" s="140"/>
      <c r="BX702" s="126"/>
      <c r="BY702" s="16"/>
      <c r="BZ702" s="140"/>
      <c r="CA702" s="126"/>
      <c r="CB702" s="16"/>
      <c r="CC702" s="140"/>
      <c r="CD702" s="126"/>
      <c r="CE702" s="16"/>
      <c r="CG702" s="12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</row>
    <row r="703" spans="1:147" s="107" customFormat="1" x14ac:dyDescent="0.2">
      <c r="A703" s="81"/>
      <c r="B703" s="16"/>
      <c r="C703" s="115"/>
      <c r="D703" s="116"/>
      <c r="E703" s="16"/>
      <c r="F703" s="16"/>
      <c r="G703" s="16"/>
      <c r="H703" s="16"/>
      <c r="J703" s="126"/>
      <c r="K703" s="126"/>
      <c r="L703" s="126"/>
      <c r="M703" s="126"/>
      <c r="N703" s="126"/>
      <c r="O703" s="126"/>
      <c r="P703" s="126"/>
      <c r="Q703" s="58"/>
      <c r="R703" s="139"/>
      <c r="S703" s="58"/>
      <c r="T703" s="16"/>
      <c r="U703" s="16"/>
      <c r="V703" s="16"/>
      <c r="W703" s="16"/>
      <c r="X703" s="16"/>
      <c r="Y703" s="16"/>
      <c r="Z703" s="16"/>
      <c r="AA703" s="140"/>
      <c r="AB703" s="126"/>
      <c r="AC703" s="16"/>
      <c r="AD703" s="16"/>
      <c r="AE703" s="16"/>
      <c r="AF703" s="16"/>
      <c r="AG703" s="16"/>
      <c r="AH703" s="140"/>
      <c r="AI703" s="126"/>
      <c r="AJ703" s="16"/>
      <c r="AK703" s="16"/>
      <c r="AL703" s="16"/>
      <c r="AM703" s="140"/>
      <c r="AN703" s="141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40"/>
      <c r="BG703" s="126"/>
      <c r="BH703" s="16"/>
      <c r="BI703" s="16"/>
      <c r="BJ703" s="16"/>
      <c r="BK703" s="16"/>
      <c r="BL703" s="16"/>
      <c r="BM703" s="16"/>
      <c r="BN703" s="16"/>
      <c r="BO703" s="16"/>
      <c r="BP703" s="140"/>
      <c r="BQ703" s="126"/>
      <c r="BR703" s="16"/>
      <c r="BS703" s="16"/>
      <c r="BT703" s="16"/>
      <c r="BU703" s="16"/>
      <c r="BV703" s="16"/>
      <c r="BW703" s="140"/>
      <c r="BX703" s="126"/>
      <c r="BY703" s="16"/>
      <c r="BZ703" s="140"/>
      <c r="CA703" s="126"/>
      <c r="CB703" s="16"/>
      <c r="CC703" s="140"/>
      <c r="CD703" s="126"/>
      <c r="CE703" s="16"/>
      <c r="CG703" s="12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</row>
    <row r="704" spans="1:147" s="107" customFormat="1" x14ac:dyDescent="0.2">
      <c r="A704" s="81"/>
      <c r="B704" s="16"/>
      <c r="C704" s="115"/>
      <c r="D704" s="116"/>
      <c r="E704" s="16"/>
      <c r="F704" s="16"/>
      <c r="G704" s="16"/>
      <c r="H704" s="16"/>
      <c r="J704" s="126"/>
      <c r="K704" s="126"/>
      <c r="L704" s="126"/>
      <c r="M704" s="126"/>
      <c r="N704" s="126"/>
      <c r="O704" s="126"/>
      <c r="P704" s="126"/>
      <c r="Q704" s="58"/>
      <c r="R704" s="139"/>
      <c r="S704" s="58"/>
      <c r="T704" s="16"/>
      <c r="U704" s="16"/>
      <c r="V704" s="16"/>
      <c r="W704" s="16"/>
      <c r="X704" s="16"/>
      <c r="Y704" s="16"/>
      <c r="Z704" s="16"/>
      <c r="AA704" s="140"/>
      <c r="AB704" s="126"/>
      <c r="AC704" s="16"/>
      <c r="AD704" s="16"/>
      <c r="AE704" s="16"/>
      <c r="AF704" s="16"/>
      <c r="AG704" s="16"/>
      <c r="AH704" s="140"/>
      <c r="AI704" s="126"/>
      <c r="AJ704" s="16"/>
      <c r="AK704" s="16"/>
      <c r="AL704" s="16"/>
      <c r="AM704" s="140"/>
      <c r="AN704" s="141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40"/>
      <c r="BG704" s="126"/>
      <c r="BH704" s="16"/>
      <c r="BI704" s="16"/>
      <c r="BJ704" s="16"/>
      <c r="BK704" s="16"/>
      <c r="BL704" s="16"/>
      <c r="BM704" s="16"/>
      <c r="BN704" s="16"/>
      <c r="BO704" s="16"/>
      <c r="BP704" s="140"/>
      <c r="BQ704" s="126"/>
      <c r="BR704" s="16"/>
      <c r="BS704" s="16"/>
      <c r="BT704" s="16"/>
      <c r="BU704" s="16"/>
      <c r="BV704" s="16"/>
      <c r="BW704" s="140"/>
      <c r="BX704" s="126"/>
      <c r="BY704" s="16"/>
      <c r="BZ704" s="140"/>
      <c r="CA704" s="126"/>
      <c r="CB704" s="16"/>
      <c r="CC704" s="140"/>
      <c r="CD704" s="126"/>
      <c r="CE704" s="16"/>
      <c r="CG704" s="12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</row>
    <row r="705" spans="1:147" s="107" customFormat="1" x14ac:dyDescent="0.2">
      <c r="A705" s="81"/>
      <c r="B705" s="16"/>
      <c r="C705" s="115"/>
      <c r="D705" s="116"/>
      <c r="E705" s="16"/>
      <c r="F705" s="16"/>
      <c r="G705" s="16"/>
      <c r="H705" s="16"/>
      <c r="J705" s="126"/>
      <c r="K705" s="126"/>
      <c r="L705" s="126"/>
      <c r="M705" s="126"/>
      <c r="N705" s="126"/>
      <c r="O705" s="126"/>
      <c r="P705" s="126"/>
      <c r="Q705" s="58"/>
      <c r="R705" s="139"/>
      <c r="S705" s="58"/>
      <c r="T705" s="16"/>
      <c r="U705" s="16"/>
      <c r="V705" s="16"/>
      <c r="W705" s="16"/>
      <c r="X705" s="16"/>
      <c r="Y705" s="16"/>
      <c r="Z705" s="16"/>
      <c r="AA705" s="140"/>
      <c r="AB705" s="126"/>
      <c r="AC705" s="16"/>
      <c r="AD705" s="16"/>
      <c r="AE705" s="16"/>
      <c r="AF705" s="16"/>
      <c r="AG705" s="16"/>
      <c r="AH705" s="140"/>
      <c r="AI705" s="126"/>
      <c r="AJ705" s="16"/>
      <c r="AK705" s="16"/>
      <c r="AL705" s="16"/>
      <c r="AM705" s="140"/>
      <c r="AN705" s="141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40"/>
      <c r="BG705" s="126"/>
      <c r="BH705" s="16"/>
      <c r="BI705" s="16"/>
      <c r="BJ705" s="16"/>
      <c r="BK705" s="16"/>
      <c r="BL705" s="16"/>
      <c r="BM705" s="16"/>
      <c r="BN705" s="16"/>
      <c r="BO705" s="16"/>
      <c r="BP705" s="140"/>
      <c r="BQ705" s="126"/>
      <c r="BR705" s="16"/>
      <c r="BS705" s="16"/>
      <c r="BT705" s="16"/>
      <c r="BU705" s="16"/>
      <c r="BV705" s="16"/>
      <c r="BW705" s="140"/>
      <c r="BX705" s="126"/>
      <c r="BY705" s="16"/>
      <c r="BZ705" s="140"/>
      <c r="CA705" s="126"/>
      <c r="CB705" s="16"/>
      <c r="CC705" s="140"/>
      <c r="CD705" s="126"/>
      <c r="CE705" s="16"/>
      <c r="CG705" s="12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</row>
    <row r="706" spans="1:147" s="107" customFormat="1" x14ac:dyDescent="0.2">
      <c r="A706" s="81"/>
      <c r="B706" s="16"/>
      <c r="C706" s="115"/>
      <c r="D706" s="116"/>
      <c r="E706" s="16"/>
      <c r="F706" s="16"/>
      <c r="G706" s="16"/>
      <c r="H706" s="16"/>
      <c r="J706" s="126"/>
      <c r="K706" s="126"/>
      <c r="L706" s="126"/>
      <c r="M706" s="126"/>
      <c r="N706" s="126"/>
      <c r="O706" s="126"/>
      <c r="P706" s="126"/>
      <c r="Q706" s="58"/>
      <c r="R706" s="139"/>
      <c r="S706" s="58"/>
      <c r="T706" s="16"/>
      <c r="U706" s="16"/>
      <c r="V706" s="16"/>
      <c r="W706" s="16"/>
      <c r="X706" s="16"/>
      <c r="Y706" s="16"/>
      <c r="Z706" s="16"/>
      <c r="AA706" s="140"/>
      <c r="AB706" s="126"/>
      <c r="AC706" s="16"/>
      <c r="AD706" s="16"/>
      <c r="AE706" s="16"/>
      <c r="AF706" s="16"/>
      <c r="AG706" s="16"/>
      <c r="AH706" s="140"/>
      <c r="AI706" s="126"/>
      <c r="AJ706" s="16"/>
      <c r="AK706" s="16"/>
      <c r="AL706" s="16"/>
      <c r="AM706" s="140"/>
      <c r="AN706" s="141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40"/>
      <c r="BG706" s="126"/>
      <c r="BH706" s="16"/>
      <c r="BI706" s="16"/>
      <c r="BJ706" s="16"/>
      <c r="BK706" s="16"/>
      <c r="BL706" s="16"/>
      <c r="BM706" s="16"/>
      <c r="BN706" s="16"/>
      <c r="BO706" s="16"/>
      <c r="BP706" s="140"/>
      <c r="BQ706" s="126"/>
      <c r="BR706" s="16"/>
      <c r="BS706" s="16"/>
      <c r="BT706" s="16"/>
      <c r="BU706" s="16"/>
      <c r="BV706" s="16"/>
      <c r="BW706" s="140"/>
      <c r="BX706" s="126"/>
      <c r="BY706" s="16"/>
      <c r="BZ706" s="140"/>
      <c r="CA706" s="126"/>
      <c r="CB706" s="16"/>
      <c r="CC706" s="140"/>
      <c r="CD706" s="126"/>
      <c r="CE706" s="16"/>
      <c r="CG706" s="12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16"/>
      <c r="CZ706" s="16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</row>
    <row r="707" spans="1:147" s="107" customFormat="1" x14ac:dyDescent="0.2">
      <c r="A707" s="138"/>
      <c r="B707" s="16"/>
      <c r="C707" s="115"/>
      <c r="D707" s="116"/>
      <c r="E707" s="16"/>
      <c r="F707" s="16"/>
      <c r="G707" s="16"/>
      <c r="H707" s="16"/>
      <c r="J707" s="126"/>
      <c r="K707" s="126"/>
      <c r="L707" s="126"/>
      <c r="M707" s="126"/>
      <c r="N707" s="126"/>
      <c r="O707" s="126"/>
      <c r="P707" s="126"/>
      <c r="Q707" s="58"/>
      <c r="R707" s="139"/>
      <c r="S707" s="58"/>
      <c r="T707" s="16"/>
      <c r="U707" s="16"/>
      <c r="V707" s="16"/>
      <c r="W707" s="16"/>
      <c r="X707" s="16"/>
      <c r="Y707" s="16"/>
      <c r="Z707" s="16"/>
      <c r="AA707" s="140"/>
      <c r="AB707" s="126"/>
      <c r="AC707" s="16"/>
      <c r="AD707" s="16"/>
      <c r="AE707" s="16"/>
      <c r="AF707" s="16"/>
      <c r="AG707" s="16"/>
      <c r="AH707" s="140"/>
      <c r="AI707" s="126"/>
      <c r="AJ707" s="16"/>
      <c r="AK707" s="16"/>
      <c r="AL707" s="16"/>
      <c r="AM707" s="140"/>
      <c r="AN707" s="141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40"/>
      <c r="BG707" s="126"/>
      <c r="BH707" s="16"/>
      <c r="BI707" s="16"/>
      <c r="BJ707" s="16"/>
      <c r="BK707" s="16"/>
      <c r="BL707" s="16"/>
      <c r="BM707" s="16"/>
      <c r="BN707" s="16"/>
      <c r="BO707" s="16"/>
      <c r="BP707" s="140"/>
      <c r="BQ707" s="126"/>
      <c r="BR707" s="16"/>
      <c r="BS707" s="16"/>
      <c r="BT707" s="16"/>
      <c r="BU707" s="16"/>
      <c r="BV707" s="16"/>
      <c r="BW707" s="140"/>
      <c r="BX707" s="126"/>
      <c r="BY707" s="16"/>
      <c r="BZ707" s="140"/>
      <c r="CA707" s="126"/>
      <c r="CB707" s="16"/>
      <c r="CC707" s="140"/>
      <c r="CD707" s="126"/>
      <c r="CE707" s="16"/>
      <c r="CG707" s="12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</row>
    <row r="708" spans="1:147" s="107" customFormat="1" x14ac:dyDescent="0.2">
      <c r="A708" s="81"/>
      <c r="B708" s="16"/>
      <c r="C708" s="115"/>
      <c r="D708" s="116"/>
      <c r="E708" s="16"/>
      <c r="F708" s="16"/>
      <c r="G708" s="16"/>
      <c r="H708" s="16"/>
      <c r="J708" s="126"/>
      <c r="K708" s="126"/>
      <c r="L708" s="126"/>
      <c r="M708" s="126"/>
      <c r="N708" s="126"/>
      <c r="O708" s="126"/>
      <c r="P708" s="126"/>
      <c r="Q708" s="58"/>
      <c r="R708" s="139"/>
      <c r="S708" s="58"/>
      <c r="T708" s="16"/>
      <c r="U708" s="16"/>
      <c r="V708" s="16"/>
      <c r="W708" s="16"/>
      <c r="X708" s="16"/>
      <c r="Y708" s="16"/>
      <c r="Z708" s="16"/>
      <c r="AA708" s="140"/>
      <c r="AB708" s="126"/>
      <c r="AC708" s="16"/>
      <c r="AD708" s="16"/>
      <c r="AE708" s="16"/>
      <c r="AF708" s="16"/>
      <c r="AG708" s="16"/>
      <c r="AH708" s="140"/>
      <c r="AI708" s="126"/>
      <c r="AJ708" s="16"/>
      <c r="AK708" s="16"/>
      <c r="AL708" s="16"/>
      <c r="AM708" s="140"/>
      <c r="AN708" s="141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40"/>
      <c r="BG708" s="126"/>
      <c r="BH708" s="16"/>
      <c r="BI708" s="16"/>
      <c r="BJ708" s="16"/>
      <c r="BK708" s="16"/>
      <c r="BL708" s="16"/>
      <c r="BM708" s="16"/>
      <c r="BN708" s="16"/>
      <c r="BO708" s="16"/>
      <c r="BP708" s="140"/>
      <c r="BQ708" s="126"/>
      <c r="BR708" s="16"/>
      <c r="BS708" s="16"/>
      <c r="BT708" s="16"/>
      <c r="BU708" s="16"/>
      <c r="BV708" s="16"/>
      <c r="BW708" s="140"/>
      <c r="BX708" s="126"/>
      <c r="BY708" s="16"/>
      <c r="BZ708" s="140"/>
      <c r="CA708" s="126"/>
      <c r="CB708" s="16"/>
      <c r="CC708" s="140"/>
      <c r="CD708" s="126"/>
      <c r="CE708" s="16"/>
      <c r="CG708" s="12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</row>
    <row r="709" spans="1:147" s="107" customFormat="1" x14ac:dyDescent="0.2">
      <c r="A709" s="81"/>
      <c r="B709" s="16"/>
      <c r="C709" s="115"/>
      <c r="D709" s="116"/>
      <c r="E709" s="16"/>
      <c r="F709" s="16"/>
      <c r="G709" s="16"/>
      <c r="H709" s="16"/>
      <c r="J709" s="126"/>
      <c r="K709" s="126"/>
      <c r="L709" s="126"/>
      <c r="M709" s="126"/>
      <c r="N709" s="126"/>
      <c r="O709" s="126"/>
      <c r="P709" s="126"/>
      <c r="Q709" s="58"/>
      <c r="R709" s="139"/>
      <c r="S709" s="58"/>
      <c r="T709" s="16"/>
      <c r="U709" s="16"/>
      <c r="V709" s="16"/>
      <c r="W709" s="16"/>
      <c r="X709" s="16"/>
      <c r="Y709" s="16"/>
      <c r="Z709" s="16"/>
      <c r="AA709" s="140"/>
      <c r="AB709" s="126"/>
      <c r="AC709" s="16"/>
      <c r="AD709" s="16"/>
      <c r="AE709" s="16"/>
      <c r="AF709" s="16"/>
      <c r="AG709" s="16"/>
      <c r="AH709" s="140"/>
      <c r="AI709" s="126"/>
      <c r="AJ709" s="16"/>
      <c r="AK709" s="16"/>
      <c r="AL709" s="16"/>
      <c r="AM709" s="140"/>
      <c r="AN709" s="141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40"/>
      <c r="BG709" s="126"/>
      <c r="BH709" s="16"/>
      <c r="BI709" s="16"/>
      <c r="BJ709" s="16"/>
      <c r="BK709" s="16"/>
      <c r="BL709" s="16"/>
      <c r="BM709" s="16"/>
      <c r="BN709" s="16"/>
      <c r="BO709" s="16"/>
      <c r="BP709" s="140"/>
      <c r="BQ709" s="126"/>
      <c r="BR709" s="16"/>
      <c r="BS709" s="16"/>
      <c r="BT709" s="16"/>
      <c r="BU709" s="16"/>
      <c r="BV709" s="16"/>
      <c r="BW709" s="140"/>
      <c r="BX709" s="126"/>
      <c r="BY709" s="16"/>
      <c r="BZ709" s="140"/>
      <c r="CA709" s="126"/>
      <c r="CB709" s="16"/>
      <c r="CC709" s="140"/>
      <c r="CD709" s="126"/>
      <c r="CE709" s="16"/>
      <c r="CG709" s="12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</row>
    <row r="710" spans="1:147" s="107" customFormat="1" x14ac:dyDescent="0.2">
      <c r="A710" s="81"/>
      <c r="B710" s="16"/>
      <c r="C710" s="115"/>
      <c r="D710" s="116"/>
      <c r="E710" s="16"/>
      <c r="F710" s="16"/>
      <c r="G710" s="16"/>
      <c r="H710" s="16"/>
      <c r="J710" s="126"/>
      <c r="K710" s="126"/>
      <c r="L710" s="126"/>
      <c r="M710" s="126"/>
      <c r="N710" s="126"/>
      <c r="O710" s="126"/>
      <c r="P710" s="126"/>
      <c r="Q710" s="58"/>
      <c r="R710" s="139"/>
      <c r="S710" s="58"/>
      <c r="T710" s="16"/>
      <c r="U710" s="16"/>
      <c r="V710" s="16"/>
      <c r="W710" s="16"/>
      <c r="X710" s="16"/>
      <c r="Y710" s="16"/>
      <c r="Z710" s="16"/>
      <c r="AA710" s="140"/>
      <c r="AB710" s="126"/>
      <c r="AC710" s="16"/>
      <c r="AD710" s="16"/>
      <c r="AE710" s="16"/>
      <c r="AF710" s="16"/>
      <c r="AG710" s="16"/>
      <c r="AH710" s="140"/>
      <c r="AI710" s="126"/>
      <c r="AJ710" s="16"/>
      <c r="AK710" s="16"/>
      <c r="AL710" s="16"/>
      <c r="AM710" s="140"/>
      <c r="AN710" s="141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40"/>
      <c r="BG710" s="126"/>
      <c r="BH710" s="16"/>
      <c r="BI710" s="16"/>
      <c r="BJ710" s="16"/>
      <c r="BK710" s="16"/>
      <c r="BL710" s="16"/>
      <c r="BM710" s="16"/>
      <c r="BN710" s="16"/>
      <c r="BO710" s="16"/>
      <c r="BP710" s="140"/>
      <c r="BQ710" s="126"/>
      <c r="BR710" s="16"/>
      <c r="BS710" s="16"/>
      <c r="BT710" s="16"/>
      <c r="BU710" s="16"/>
      <c r="BV710" s="16"/>
      <c r="BW710" s="140"/>
      <c r="BX710" s="126"/>
      <c r="BY710" s="16"/>
      <c r="BZ710" s="140"/>
      <c r="CA710" s="126"/>
      <c r="CB710" s="16"/>
      <c r="CC710" s="140"/>
      <c r="CD710" s="126"/>
      <c r="CE710" s="16"/>
      <c r="CG710" s="12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</row>
    <row r="711" spans="1:147" s="107" customFormat="1" x14ac:dyDescent="0.2">
      <c r="A711" s="81"/>
      <c r="B711" s="16"/>
      <c r="C711" s="115"/>
      <c r="D711" s="116"/>
      <c r="E711" s="16"/>
      <c r="F711" s="16"/>
      <c r="G711" s="16"/>
      <c r="H711" s="16"/>
      <c r="J711" s="126"/>
      <c r="K711" s="126"/>
      <c r="L711" s="126"/>
      <c r="M711" s="126"/>
      <c r="N711" s="126"/>
      <c r="O711" s="126"/>
      <c r="P711" s="126"/>
      <c r="Q711" s="58"/>
      <c r="R711" s="139"/>
      <c r="S711" s="58"/>
      <c r="T711" s="16"/>
      <c r="U711" s="16"/>
      <c r="V711" s="16"/>
      <c r="W711" s="16"/>
      <c r="X711" s="16"/>
      <c r="Y711" s="16"/>
      <c r="Z711" s="16"/>
      <c r="AA711" s="140"/>
      <c r="AB711" s="126"/>
      <c r="AC711" s="16"/>
      <c r="AD711" s="16"/>
      <c r="AE711" s="16"/>
      <c r="AF711" s="16"/>
      <c r="AG711" s="16"/>
      <c r="AH711" s="140"/>
      <c r="AI711" s="126"/>
      <c r="AJ711" s="16"/>
      <c r="AK711" s="16"/>
      <c r="AL711" s="16"/>
      <c r="AM711" s="140"/>
      <c r="AN711" s="141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40"/>
      <c r="BG711" s="126"/>
      <c r="BH711" s="16"/>
      <c r="BI711" s="16"/>
      <c r="BJ711" s="16"/>
      <c r="BK711" s="16"/>
      <c r="BL711" s="16"/>
      <c r="BM711" s="16"/>
      <c r="BN711" s="16"/>
      <c r="BO711" s="16"/>
      <c r="BP711" s="140"/>
      <c r="BQ711" s="126"/>
      <c r="BR711" s="16"/>
      <c r="BS711" s="16"/>
      <c r="BT711" s="16"/>
      <c r="BU711" s="16"/>
      <c r="BV711" s="16"/>
      <c r="BW711" s="140"/>
      <c r="BX711" s="126"/>
      <c r="BY711" s="16"/>
      <c r="BZ711" s="140"/>
      <c r="CA711" s="126"/>
      <c r="CB711" s="16"/>
      <c r="CC711" s="140"/>
      <c r="CD711" s="126"/>
      <c r="CE711" s="16"/>
      <c r="CG711" s="12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</row>
    <row r="712" spans="1:147" s="107" customFormat="1" x14ac:dyDescent="0.2">
      <c r="A712" s="81"/>
      <c r="B712" s="16"/>
      <c r="C712" s="115"/>
      <c r="D712" s="116"/>
      <c r="E712" s="16"/>
      <c r="F712" s="16"/>
      <c r="G712" s="16"/>
      <c r="H712" s="16"/>
      <c r="J712" s="126"/>
      <c r="K712" s="126"/>
      <c r="L712" s="126"/>
      <c r="M712" s="126"/>
      <c r="N712" s="126"/>
      <c r="O712" s="126"/>
      <c r="P712" s="126"/>
      <c r="Q712" s="58"/>
      <c r="R712" s="139"/>
      <c r="S712" s="58"/>
      <c r="T712" s="16"/>
      <c r="U712" s="16"/>
      <c r="V712" s="16"/>
      <c r="W712" s="16"/>
      <c r="X712" s="16"/>
      <c r="Y712" s="16"/>
      <c r="Z712" s="16"/>
      <c r="AA712" s="140"/>
      <c r="AB712" s="126"/>
      <c r="AC712" s="16"/>
      <c r="AD712" s="16"/>
      <c r="AE712" s="16"/>
      <c r="AF712" s="16"/>
      <c r="AG712" s="16"/>
      <c r="AH712" s="140"/>
      <c r="AI712" s="126"/>
      <c r="AJ712" s="16"/>
      <c r="AK712" s="16"/>
      <c r="AL712" s="16"/>
      <c r="AM712" s="140"/>
      <c r="AN712" s="141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40"/>
      <c r="BG712" s="126"/>
      <c r="BH712" s="16"/>
      <c r="BI712" s="16"/>
      <c r="BJ712" s="16"/>
      <c r="BK712" s="16"/>
      <c r="BL712" s="16"/>
      <c r="BM712" s="16"/>
      <c r="BN712" s="16"/>
      <c r="BO712" s="16"/>
      <c r="BP712" s="140"/>
      <c r="BQ712" s="126"/>
      <c r="BR712" s="16"/>
      <c r="BS712" s="16"/>
      <c r="BT712" s="16"/>
      <c r="BU712" s="16"/>
      <c r="BV712" s="16"/>
      <c r="BW712" s="140"/>
      <c r="BX712" s="126"/>
      <c r="BY712" s="16"/>
      <c r="BZ712" s="140"/>
      <c r="CA712" s="126"/>
      <c r="CB712" s="16"/>
      <c r="CC712" s="140"/>
      <c r="CD712" s="126"/>
      <c r="CE712" s="16"/>
      <c r="CG712" s="12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</row>
    <row r="713" spans="1:147" s="107" customFormat="1" x14ac:dyDescent="0.2">
      <c r="A713" s="81"/>
      <c r="B713" s="16"/>
      <c r="C713" s="115"/>
      <c r="D713" s="116"/>
      <c r="E713" s="16"/>
      <c r="F713" s="16"/>
      <c r="G713" s="16"/>
      <c r="H713" s="16"/>
      <c r="J713" s="126"/>
      <c r="K713" s="126"/>
      <c r="L713" s="126"/>
      <c r="M713" s="126"/>
      <c r="N713" s="126"/>
      <c r="O713" s="126"/>
      <c r="P713" s="126"/>
      <c r="Q713" s="58"/>
      <c r="R713" s="139"/>
      <c r="S713" s="58"/>
      <c r="T713" s="16"/>
      <c r="U713" s="16"/>
      <c r="V713" s="16"/>
      <c r="W713" s="16"/>
      <c r="X713" s="16"/>
      <c r="Y713" s="16"/>
      <c r="Z713" s="16"/>
      <c r="AA713" s="140"/>
      <c r="AB713" s="126"/>
      <c r="AC713" s="16"/>
      <c r="AD713" s="16"/>
      <c r="AE713" s="16"/>
      <c r="AF713" s="16"/>
      <c r="AG713" s="16"/>
      <c r="AH713" s="140"/>
      <c r="AI713" s="126"/>
      <c r="AJ713" s="16"/>
      <c r="AK713" s="16"/>
      <c r="AL713" s="16"/>
      <c r="AM713" s="140"/>
      <c r="AN713" s="141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40"/>
      <c r="BG713" s="126"/>
      <c r="BH713" s="16"/>
      <c r="BI713" s="16"/>
      <c r="BJ713" s="16"/>
      <c r="BK713" s="16"/>
      <c r="BL713" s="16"/>
      <c r="BM713" s="16"/>
      <c r="BN713" s="16"/>
      <c r="BO713" s="16"/>
      <c r="BP713" s="140"/>
      <c r="BQ713" s="126"/>
      <c r="BR713" s="16"/>
      <c r="BS713" s="16"/>
      <c r="BT713" s="16"/>
      <c r="BU713" s="16"/>
      <c r="BV713" s="16"/>
      <c r="BW713" s="140"/>
      <c r="BX713" s="126"/>
      <c r="BY713" s="16"/>
      <c r="BZ713" s="140"/>
      <c r="CA713" s="126"/>
      <c r="CB713" s="16"/>
      <c r="CC713" s="140"/>
      <c r="CD713" s="126"/>
      <c r="CE713" s="16"/>
      <c r="CG713" s="12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</row>
    <row r="714" spans="1:147" s="107" customFormat="1" x14ac:dyDescent="0.2">
      <c r="A714" s="81"/>
      <c r="B714" s="16"/>
      <c r="C714" s="115"/>
      <c r="D714" s="116"/>
      <c r="E714" s="16"/>
      <c r="F714" s="16"/>
      <c r="G714" s="16"/>
      <c r="H714" s="16"/>
      <c r="J714" s="126"/>
      <c r="K714" s="126"/>
      <c r="L714" s="126"/>
      <c r="M714" s="126"/>
      <c r="N714" s="126"/>
      <c r="O714" s="126"/>
      <c r="P714" s="126"/>
      <c r="Q714" s="58"/>
      <c r="R714" s="139"/>
      <c r="S714" s="58"/>
      <c r="T714" s="16"/>
      <c r="U714" s="16"/>
      <c r="V714" s="16"/>
      <c r="W714" s="16"/>
      <c r="X714" s="16"/>
      <c r="Y714" s="16"/>
      <c r="Z714" s="16"/>
      <c r="AA714" s="140"/>
      <c r="AB714" s="126"/>
      <c r="AC714" s="16"/>
      <c r="AD714" s="16"/>
      <c r="AE714" s="16"/>
      <c r="AF714" s="16"/>
      <c r="AG714" s="16"/>
      <c r="AH714" s="140"/>
      <c r="AI714" s="126"/>
      <c r="AJ714" s="16"/>
      <c r="AK714" s="16"/>
      <c r="AL714" s="16"/>
      <c r="AM714" s="140"/>
      <c r="AN714" s="141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40"/>
      <c r="BG714" s="126"/>
      <c r="BH714" s="16"/>
      <c r="BI714" s="16"/>
      <c r="BJ714" s="16"/>
      <c r="BK714" s="16"/>
      <c r="BL714" s="16"/>
      <c r="BM714" s="16"/>
      <c r="BN714" s="16"/>
      <c r="BO714" s="16"/>
      <c r="BP714" s="140"/>
      <c r="BQ714" s="126"/>
      <c r="BR714" s="16"/>
      <c r="BS714" s="16"/>
      <c r="BT714" s="16"/>
      <c r="BU714" s="16"/>
      <c r="BV714" s="16"/>
      <c r="BW714" s="140"/>
      <c r="BX714" s="126"/>
      <c r="BY714" s="16"/>
      <c r="BZ714" s="140"/>
      <c r="CA714" s="126"/>
      <c r="CB714" s="16"/>
      <c r="CC714" s="140"/>
      <c r="CD714" s="126"/>
      <c r="CE714" s="16"/>
      <c r="CG714" s="12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</row>
    <row r="715" spans="1:147" s="107" customFormat="1" x14ac:dyDescent="0.2">
      <c r="A715" s="81"/>
      <c r="B715" s="16"/>
      <c r="C715" s="115"/>
      <c r="D715" s="116"/>
      <c r="E715" s="16"/>
      <c r="F715" s="16"/>
      <c r="G715" s="16"/>
      <c r="H715" s="16"/>
      <c r="J715" s="126"/>
      <c r="K715" s="126"/>
      <c r="L715" s="126"/>
      <c r="M715" s="126"/>
      <c r="N715" s="126"/>
      <c r="O715" s="126"/>
      <c r="P715" s="126"/>
      <c r="Q715" s="58"/>
      <c r="R715" s="139"/>
      <c r="S715" s="58"/>
      <c r="T715" s="16"/>
      <c r="U715" s="16"/>
      <c r="V715" s="16"/>
      <c r="W715" s="16"/>
      <c r="X715" s="16"/>
      <c r="Y715" s="16"/>
      <c r="Z715" s="16"/>
      <c r="AA715" s="140"/>
      <c r="AB715" s="126"/>
      <c r="AC715" s="16"/>
      <c r="AD715" s="16"/>
      <c r="AE715" s="16"/>
      <c r="AF715" s="16"/>
      <c r="AG715" s="16"/>
      <c r="AH715" s="140"/>
      <c r="AI715" s="126"/>
      <c r="AJ715" s="16"/>
      <c r="AK715" s="16"/>
      <c r="AL715" s="16"/>
      <c r="AM715" s="140"/>
      <c r="AN715" s="141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40"/>
      <c r="BG715" s="126"/>
      <c r="BH715" s="16"/>
      <c r="BI715" s="16"/>
      <c r="BJ715" s="16"/>
      <c r="BK715" s="16"/>
      <c r="BL715" s="16"/>
      <c r="BM715" s="16"/>
      <c r="BN715" s="16"/>
      <c r="BO715" s="16"/>
      <c r="BP715" s="140"/>
      <c r="BQ715" s="126"/>
      <c r="BR715" s="16"/>
      <c r="BS715" s="16"/>
      <c r="BT715" s="16"/>
      <c r="BU715" s="16"/>
      <c r="BV715" s="16"/>
      <c r="BW715" s="140"/>
      <c r="BX715" s="126"/>
      <c r="BY715" s="16"/>
      <c r="BZ715" s="140"/>
      <c r="CA715" s="126"/>
      <c r="CB715" s="16"/>
      <c r="CC715" s="140"/>
      <c r="CD715" s="126"/>
      <c r="CE715" s="16"/>
      <c r="CG715" s="12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</row>
    <row r="716" spans="1:147" s="107" customFormat="1" x14ac:dyDescent="0.2">
      <c r="A716" s="81"/>
      <c r="B716" s="16"/>
      <c r="C716" s="115"/>
      <c r="D716" s="116"/>
      <c r="E716" s="16"/>
      <c r="F716" s="16"/>
      <c r="G716" s="16"/>
      <c r="H716" s="16"/>
      <c r="J716" s="126"/>
      <c r="K716" s="126"/>
      <c r="L716" s="126"/>
      <c r="M716" s="126"/>
      <c r="N716" s="126"/>
      <c r="O716" s="126"/>
      <c r="P716" s="126"/>
      <c r="Q716" s="58"/>
      <c r="R716" s="139"/>
      <c r="S716" s="58"/>
      <c r="T716" s="16"/>
      <c r="U716" s="16"/>
      <c r="V716" s="16"/>
      <c r="W716" s="16"/>
      <c r="X716" s="16"/>
      <c r="Y716" s="16"/>
      <c r="Z716" s="16"/>
      <c r="AA716" s="140"/>
      <c r="AB716" s="126"/>
      <c r="AC716" s="16"/>
      <c r="AD716" s="16"/>
      <c r="AE716" s="16"/>
      <c r="AF716" s="16"/>
      <c r="AG716" s="16"/>
      <c r="AH716" s="140"/>
      <c r="AI716" s="126"/>
      <c r="AJ716" s="16"/>
      <c r="AK716" s="16"/>
      <c r="AL716" s="16"/>
      <c r="AM716" s="140"/>
      <c r="AN716" s="141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40"/>
      <c r="BG716" s="126"/>
      <c r="BH716" s="16"/>
      <c r="BI716" s="16"/>
      <c r="BJ716" s="16"/>
      <c r="BK716" s="16"/>
      <c r="BL716" s="16"/>
      <c r="BM716" s="16"/>
      <c r="BN716" s="16"/>
      <c r="BO716" s="16"/>
      <c r="BP716" s="140"/>
      <c r="BQ716" s="126"/>
      <c r="BR716" s="16"/>
      <c r="BS716" s="16"/>
      <c r="BT716" s="16"/>
      <c r="BU716" s="16"/>
      <c r="BV716" s="16"/>
      <c r="BW716" s="140"/>
      <c r="BX716" s="126"/>
      <c r="BY716" s="16"/>
      <c r="BZ716" s="140"/>
      <c r="CA716" s="126"/>
      <c r="CB716" s="16"/>
      <c r="CC716" s="140"/>
      <c r="CD716" s="126"/>
      <c r="CE716" s="16"/>
      <c r="CG716" s="12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</row>
    <row r="717" spans="1:147" s="107" customFormat="1" x14ac:dyDescent="0.2">
      <c r="A717" s="81"/>
      <c r="B717" s="16"/>
      <c r="C717" s="115"/>
      <c r="D717" s="116"/>
      <c r="E717" s="16"/>
      <c r="F717" s="16"/>
      <c r="G717" s="16"/>
      <c r="H717" s="16"/>
      <c r="J717" s="126"/>
      <c r="K717" s="126"/>
      <c r="L717" s="126"/>
      <c r="M717" s="126"/>
      <c r="N717" s="126"/>
      <c r="O717" s="126"/>
      <c r="P717" s="126"/>
      <c r="Q717" s="58"/>
      <c r="R717" s="139"/>
      <c r="S717" s="58"/>
      <c r="T717" s="16"/>
      <c r="U717" s="16"/>
      <c r="V717" s="16"/>
      <c r="W717" s="16"/>
      <c r="X717" s="16"/>
      <c r="Y717" s="16"/>
      <c r="Z717" s="16"/>
      <c r="AA717" s="140"/>
      <c r="AB717" s="126"/>
      <c r="AC717" s="16"/>
      <c r="AD717" s="16"/>
      <c r="AE717" s="16"/>
      <c r="AF717" s="16"/>
      <c r="AG717" s="16"/>
      <c r="AH717" s="140"/>
      <c r="AI717" s="126"/>
      <c r="AJ717" s="16"/>
      <c r="AK717" s="16"/>
      <c r="AL717" s="16"/>
      <c r="AM717" s="140"/>
      <c r="AN717" s="141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40"/>
      <c r="BG717" s="126"/>
      <c r="BH717" s="16"/>
      <c r="BI717" s="16"/>
      <c r="BJ717" s="16"/>
      <c r="BK717" s="16"/>
      <c r="BL717" s="16"/>
      <c r="BM717" s="16"/>
      <c r="BN717" s="16"/>
      <c r="BO717" s="16"/>
      <c r="BP717" s="140"/>
      <c r="BQ717" s="126"/>
      <c r="BR717" s="16"/>
      <c r="BS717" s="16"/>
      <c r="BT717" s="16"/>
      <c r="BU717" s="16"/>
      <c r="BV717" s="16"/>
      <c r="BW717" s="140"/>
      <c r="BX717" s="126"/>
      <c r="BY717" s="16"/>
      <c r="BZ717" s="140"/>
      <c r="CA717" s="126"/>
      <c r="CB717" s="16"/>
      <c r="CC717" s="140"/>
      <c r="CD717" s="126"/>
      <c r="CE717" s="16"/>
      <c r="CG717" s="12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</row>
    <row r="718" spans="1:147" s="107" customFormat="1" x14ac:dyDescent="0.2">
      <c r="A718" s="81"/>
      <c r="B718" s="16"/>
      <c r="C718" s="115"/>
      <c r="D718" s="116"/>
      <c r="E718" s="16"/>
      <c r="F718" s="16"/>
      <c r="G718" s="16"/>
      <c r="H718" s="16"/>
      <c r="J718" s="126"/>
      <c r="K718" s="126"/>
      <c r="L718" s="126"/>
      <c r="M718" s="126"/>
      <c r="N718" s="126"/>
      <c r="O718" s="126"/>
      <c r="P718" s="126"/>
      <c r="Q718" s="58"/>
      <c r="R718" s="139"/>
      <c r="S718" s="58"/>
      <c r="T718" s="16"/>
      <c r="U718" s="16"/>
      <c r="V718" s="16"/>
      <c r="W718" s="16"/>
      <c r="X718" s="16"/>
      <c r="Y718" s="16"/>
      <c r="Z718" s="16"/>
      <c r="AA718" s="140"/>
      <c r="AB718" s="126"/>
      <c r="AC718" s="16"/>
      <c r="AD718" s="16"/>
      <c r="AE718" s="16"/>
      <c r="AF718" s="16"/>
      <c r="AG718" s="16"/>
      <c r="AH718" s="140"/>
      <c r="AI718" s="126"/>
      <c r="AJ718" s="16"/>
      <c r="AK718" s="16"/>
      <c r="AL718" s="16"/>
      <c r="AM718" s="140"/>
      <c r="AN718" s="141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40"/>
      <c r="BG718" s="126"/>
      <c r="BH718" s="16"/>
      <c r="BI718" s="16"/>
      <c r="BJ718" s="16"/>
      <c r="BK718" s="16"/>
      <c r="BL718" s="16"/>
      <c r="BM718" s="16"/>
      <c r="BN718" s="16"/>
      <c r="BO718" s="16"/>
      <c r="BP718" s="140"/>
      <c r="BQ718" s="126"/>
      <c r="BR718" s="16"/>
      <c r="BS718" s="16"/>
      <c r="BT718" s="16"/>
      <c r="BU718" s="16"/>
      <c r="BV718" s="16"/>
      <c r="BW718" s="140"/>
      <c r="BX718" s="126"/>
      <c r="BY718" s="16"/>
      <c r="BZ718" s="140"/>
      <c r="CA718" s="126"/>
      <c r="CB718" s="16"/>
      <c r="CC718" s="140"/>
      <c r="CD718" s="126"/>
      <c r="CE718" s="16"/>
      <c r="CG718" s="12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</row>
    <row r="719" spans="1:147" s="107" customFormat="1" x14ac:dyDescent="0.2">
      <c r="A719" s="81"/>
      <c r="B719" s="16"/>
      <c r="C719" s="115"/>
      <c r="D719" s="116"/>
      <c r="E719" s="16"/>
      <c r="F719" s="16"/>
      <c r="G719" s="16"/>
      <c r="H719" s="16"/>
      <c r="J719" s="126"/>
      <c r="K719" s="126"/>
      <c r="L719" s="126"/>
      <c r="M719" s="126"/>
      <c r="N719" s="126"/>
      <c r="O719" s="126"/>
      <c r="P719" s="126"/>
      <c r="Q719" s="58"/>
      <c r="R719" s="139"/>
      <c r="S719" s="58"/>
      <c r="T719" s="16"/>
      <c r="U719" s="16"/>
      <c r="V719" s="16"/>
      <c r="W719" s="16"/>
      <c r="X719" s="16"/>
      <c r="Y719" s="16"/>
      <c r="Z719" s="16"/>
      <c r="AA719" s="140"/>
      <c r="AB719" s="126"/>
      <c r="AC719" s="16"/>
      <c r="AD719" s="16"/>
      <c r="AE719" s="16"/>
      <c r="AF719" s="16"/>
      <c r="AG719" s="16"/>
      <c r="AH719" s="140"/>
      <c r="AI719" s="126"/>
      <c r="AJ719" s="16"/>
      <c r="AK719" s="16"/>
      <c r="AL719" s="16"/>
      <c r="AM719" s="140"/>
      <c r="AN719" s="141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40"/>
      <c r="BG719" s="126"/>
      <c r="BH719" s="16"/>
      <c r="BI719" s="16"/>
      <c r="BJ719" s="16"/>
      <c r="BK719" s="16"/>
      <c r="BL719" s="16"/>
      <c r="BM719" s="16"/>
      <c r="BN719" s="16"/>
      <c r="BO719" s="16"/>
      <c r="BP719" s="140"/>
      <c r="BQ719" s="126"/>
      <c r="BR719" s="16"/>
      <c r="BS719" s="16"/>
      <c r="BT719" s="16"/>
      <c r="BU719" s="16"/>
      <c r="BV719" s="16"/>
      <c r="BW719" s="140"/>
      <c r="BX719" s="126"/>
      <c r="BY719" s="16"/>
      <c r="BZ719" s="140"/>
      <c r="CA719" s="126"/>
      <c r="CB719" s="16"/>
      <c r="CC719" s="140"/>
      <c r="CD719" s="126"/>
      <c r="CE719" s="16"/>
      <c r="CG719" s="12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</row>
    <row r="720" spans="1:147" s="107" customFormat="1" x14ac:dyDescent="0.2">
      <c r="A720" s="81"/>
      <c r="B720" s="16"/>
      <c r="C720" s="115"/>
      <c r="D720" s="116"/>
      <c r="E720" s="16"/>
      <c r="F720" s="16"/>
      <c r="G720" s="16"/>
      <c r="H720" s="16"/>
      <c r="J720" s="126"/>
      <c r="K720" s="126"/>
      <c r="L720" s="126"/>
      <c r="M720" s="126"/>
      <c r="N720" s="126"/>
      <c r="O720" s="126"/>
      <c r="P720" s="126"/>
      <c r="Q720" s="58"/>
      <c r="R720" s="139"/>
      <c r="S720" s="58"/>
      <c r="T720" s="16"/>
      <c r="U720" s="16"/>
      <c r="V720" s="16"/>
      <c r="W720" s="16"/>
      <c r="X720" s="16"/>
      <c r="Y720" s="16"/>
      <c r="Z720" s="16"/>
      <c r="AA720" s="140"/>
      <c r="AB720" s="126"/>
      <c r="AC720" s="16"/>
      <c r="AD720" s="16"/>
      <c r="AE720" s="16"/>
      <c r="AF720" s="16"/>
      <c r="AG720" s="16"/>
      <c r="AH720" s="140"/>
      <c r="AI720" s="126"/>
      <c r="AJ720" s="16"/>
      <c r="AK720" s="16"/>
      <c r="AL720" s="16"/>
      <c r="AM720" s="140"/>
      <c r="AN720" s="141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40"/>
      <c r="BG720" s="126"/>
      <c r="BH720" s="16"/>
      <c r="BI720" s="16"/>
      <c r="BJ720" s="16"/>
      <c r="BK720" s="16"/>
      <c r="BL720" s="16"/>
      <c r="BM720" s="16"/>
      <c r="BN720" s="16"/>
      <c r="BO720" s="16"/>
      <c r="BP720" s="140"/>
      <c r="BQ720" s="126"/>
      <c r="BR720" s="16"/>
      <c r="BS720" s="16"/>
      <c r="BT720" s="16"/>
      <c r="BU720" s="16"/>
      <c r="BV720" s="16"/>
      <c r="BW720" s="140"/>
      <c r="BX720" s="126"/>
      <c r="BY720" s="16"/>
      <c r="BZ720" s="140"/>
      <c r="CA720" s="126"/>
      <c r="CB720" s="16"/>
      <c r="CC720" s="140"/>
      <c r="CD720" s="126"/>
      <c r="CE720" s="16"/>
      <c r="CG720" s="12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</row>
    <row r="721" spans="1:147" s="107" customFormat="1" x14ac:dyDescent="0.2">
      <c r="A721" s="138"/>
      <c r="B721" s="16"/>
      <c r="C721" s="115"/>
      <c r="D721" s="116"/>
      <c r="E721" s="16"/>
      <c r="F721" s="16"/>
      <c r="G721" s="16"/>
      <c r="H721" s="16"/>
      <c r="J721" s="126"/>
      <c r="K721" s="126"/>
      <c r="L721" s="126"/>
      <c r="M721" s="126"/>
      <c r="N721" s="126"/>
      <c r="O721" s="126"/>
      <c r="P721" s="126"/>
      <c r="Q721" s="58"/>
      <c r="R721" s="139"/>
      <c r="S721" s="58"/>
      <c r="T721" s="16"/>
      <c r="U721" s="16"/>
      <c r="V721" s="16"/>
      <c r="W721" s="16"/>
      <c r="X721" s="16"/>
      <c r="Y721" s="16"/>
      <c r="Z721" s="16"/>
      <c r="AA721" s="140"/>
      <c r="AB721" s="126"/>
      <c r="AC721" s="16"/>
      <c r="AD721" s="16"/>
      <c r="AE721" s="16"/>
      <c r="AF721" s="16"/>
      <c r="AG721" s="16"/>
      <c r="AH721" s="140"/>
      <c r="AI721" s="126"/>
      <c r="AJ721" s="16"/>
      <c r="AK721" s="16"/>
      <c r="AL721" s="16"/>
      <c r="AM721" s="140"/>
      <c r="AN721" s="141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40"/>
      <c r="BG721" s="126"/>
      <c r="BH721" s="16"/>
      <c r="BI721" s="16"/>
      <c r="BJ721" s="16"/>
      <c r="BK721" s="16"/>
      <c r="BL721" s="16"/>
      <c r="BM721" s="16"/>
      <c r="BN721" s="16"/>
      <c r="BO721" s="16"/>
      <c r="BP721" s="140"/>
      <c r="BQ721" s="126"/>
      <c r="BR721" s="16"/>
      <c r="BS721" s="16"/>
      <c r="BT721" s="16"/>
      <c r="BU721" s="16"/>
      <c r="BV721" s="16"/>
      <c r="BW721" s="140"/>
      <c r="BX721" s="126"/>
      <c r="BY721" s="16"/>
      <c r="BZ721" s="140"/>
      <c r="CA721" s="126"/>
      <c r="CB721" s="16"/>
      <c r="CC721" s="140"/>
      <c r="CD721" s="126"/>
      <c r="CE721" s="16"/>
      <c r="CG721" s="12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</row>
    <row r="722" spans="1:147" s="107" customFormat="1" x14ac:dyDescent="0.2">
      <c r="A722" s="81"/>
      <c r="B722" s="16"/>
      <c r="C722" s="115"/>
      <c r="D722" s="116"/>
      <c r="E722" s="16"/>
      <c r="F722" s="16"/>
      <c r="G722" s="16"/>
      <c r="H722" s="16"/>
      <c r="J722" s="126"/>
      <c r="K722" s="126"/>
      <c r="L722" s="126"/>
      <c r="M722" s="126"/>
      <c r="N722" s="126"/>
      <c r="O722" s="126"/>
      <c r="P722" s="126"/>
      <c r="Q722" s="58"/>
      <c r="R722" s="139"/>
      <c r="S722" s="58"/>
      <c r="T722" s="16"/>
      <c r="U722" s="16"/>
      <c r="V722" s="16"/>
      <c r="W722" s="16"/>
      <c r="X722" s="16"/>
      <c r="Y722" s="16"/>
      <c r="Z722" s="16"/>
      <c r="AA722" s="140"/>
      <c r="AB722" s="126"/>
      <c r="AC722" s="16"/>
      <c r="AD722" s="16"/>
      <c r="AE722" s="16"/>
      <c r="AF722" s="16"/>
      <c r="AG722" s="16"/>
      <c r="AH722" s="140"/>
      <c r="AI722" s="126"/>
      <c r="AJ722" s="16"/>
      <c r="AK722" s="16"/>
      <c r="AL722" s="16"/>
      <c r="AM722" s="140"/>
      <c r="AN722" s="141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40"/>
      <c r="BG722" s="126"/>
      <c r="BH722" s="16"/>
      <c r="BI722" s="16"/>
      <c r="BJ722" s="16"/>
      <c r="BK722" s="16"/>
      <c r="BL722" s="16"/>
      <c r="BM722" s="16"/>
      <c r="BN722" s="16"/>
      <c r="BO722" s="16"/>
      <c r="BP722" s="140"/>
      <c r="BQ722" s="126"/>
      <c r="BR722" s="16"/>
      <c r="BS722" s="16"/>
      <c r="BT722" s="16"/>
      <c r="BU722" s="16"/>
      <c r="BV722" s="16"/>
      <c r="BW722" s="140"/>
      <c r="BX722" s="126"/>
      <c r="BY722" s="16"/>
      <c r="BZ722" s="140"/>
      <c r="CA722" s="126"/>
      <c r="CB722" s="16"/>
      <c r="CC722" s="140"/>
      <c r="CD722" s="126"/>
      <c r="CE722" s="16"/>
      <c r="CG722" s="12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</row>
    <row r="723" spans="1:147" s="107" customFormat="1" x14ac:dyDescent="0.2">
      <c r="A723" s="81"/>
      <c r="B723" s="16"/>
      <c r="C723" s="115"/>
      <c r="D723" s="116"/>
      <c r="E723" s="16"/>
      <c r="F723" s="16"/>
      <c r="G723" s="16"/>
      <c r="H723" s="16"/>
      <c r="J723" s="126"/>
      <c r="K723" s="126"/>
      <c r="L723" s="126"/>
      <c r="M723" s="126"/>
      <c r="N723" s="126"/>
      <c r="O723" s="126"/>
      <c r="P723" s="126"/>
      <c r="Q723" s="58"/>
      <c r="R723" s="139"/>
      <c r="S723" s="58"/>
      <c r="T723" s="16"/>
      <c r="U723" s="16"/>
      <c r="V723" s="16"/>
      <c r="W723" s="16"/>
      <c r="X723" s="16"/>
      <c r="Y723" s="16"/>
      <c r="Z723" s="16"/>
      <c r="AA723" s="140"/>
      <c r="AB723" s="126"/>
      <c r="AC723" s="16"/>
      <c r="AD723" s="16"/>
      <c r="AE723" s="16"/>
      <c r="AF723" s="16"/>
      <c r="AG723" s="16"/>
      <c r="AH723" s="140"/>
      <c r="AI723" s="126"/>
      <c r="AJ723" s="16"/>
      <c r="AK723" s="16"/>
      <c r="AL723" s="16"/>
      <c r="AM723" s="140"/>
      <c r="AN723" s="141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40"/>
      <c r="BG723" s="126"/>
      <c r="BH723" s="16"/>
      <c r="BI723" s="16"/>
      <c r="BJ723" s="16"/>
      <c r="BK723" s="16"/>
      <c r="BL723" s="16"/>
      <c r="BM723" s="16"/>
      <c r="BN723" s="16"/>
      <c r="BO723" s="16"/>
      <c r="BP723" s="140"/>
      <c r="BQ723" s="126"/>
      <c r="BR723" s="16"/>
      <c r="BS723" s="16"/>
      <c r="BT723" s="16"/>
      <c r="BU723" s="16"/>
      <c r="BV723" s="16"/>
      <c r="BW723" s="140"/>
      <c r="BX723" s="126"/>
      <c r="BY723" s="16"/>
      <c r="BZ723" s="140"/>
      <c r="CA723" s="126"/>
      <c r="CB723" s="16"/>
      <c r="CC723" s="140"/>
      <c r="CD723" s="126"/>
      <c r="CE723" s="16"/>
      <c r="CG723" s="12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</row>
    <row r="724" spans="1:147" s="107" customFormat="1" x14ac:dyDescent="0.2">
      <c r="A724" s="81"/>
      <c r="B724" s="16"/>
      <c r="C724" s="115"/>
      <c r="D724" s="116"/>
      <c r="E724" s="16"/>
      <c r="F724" s="16"/>
      <c r="G724" s="16"/>
      <c r="H724" s="16"/>
      <c r="J724" s="126"/>
      <c r="K724" s="126"/>
      <c r="L724" s="126"/>
      <c r="M724" s="126"/>
      <c r="N724" s="126"/>
      <c r="O724" s="126"/>
      <c r="P724" s="126"/>
      <c r="Q724" s="58"/>
      <c r="R724" s="139"/>
      <c r="S724" s="58"/>
      <c r="T724" s="16"/>
      <c r="U724" s="16"/>
      <c r="V724" s="16"/>
      <c r="W724" s="16"/>
      <c r="X724" s="16"/>
      <c r="Y724" s="16"/>
      <c r="Z724" s="16"/>
      <c r="AA724" s="140"/>
      <c r="AB724" s="126"/>
      <c r="AC724" s="16"/>
      <c r="AD724" s="16"/>
      <c r="AE724" s="16"/>
      <c r="AF724" s="16"/>
      <c r="AG724" s="16"/>
      <c r="AH724" s="140"/>
      <c r="AI724" s="126"/>
      <c r="AJ724" s="16"/>
      <c r="AK724" s="16"/>
      <c r="AL724" s="16"/>
      <c r="AM724" s="140"/>
      <c r="AN724" s="141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40"/>
      <c r="BG724" s="126"/>
      <c r="BH724" s="16"/>
      <c r="BI724" s="16"/>
      <c r="BJ724" s="16"/>
      <c r="BK724" s="16"/>
      <c r="BL724" s="16"/>
      <c r="BM724" s="16"/>
      <c r="BN724" s="16"/>
      <c r="BO724" s="16"/>
      <c r="BP724" s="140"/>
      <c r="BQ724" s="126"/>
      <c r="BR724" s="16"/>
      <c r="BS724" s="16"/>
      <c r="BT724" s="16"/>
      <c r="BU724" s="16"/>
      <c r="BV724" s="16"/>
      <c r="BW724" s="140"/>
      <c r="BX724" s="126"/>
      <c r="BY724" s="16"/>
      <c r="BZ724" s="140"/>
      <c r="CA724" s="126"/>
      <c r="CB724" s="16"/>
      <c r="CC724" s="140"/>
      <c r="CD724" s="126"/>
      <c r="CE724" s="16"/>
      <c r="CG724" s="12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</row>
    <row r="725" spans="1:147" s="107" customFormat="1" x14ac:dyDescent="0.2">
      <c r="A725" s="81"/>
      <c r="B725" s="16"/>
      <c r="C725" s="115"/>
      <c r="D725" s="116"/>
      <c r="E725" s="16"/>
      <c r="F725" s="16"/>
      <c r="G725" s="16"/>
      <c r="H725" s="16"/>
      <c r="J725" s="126"/>
      <c r="K725" s="126"/>
      <c r="L725" s="126"/>
      <c r="M725" s="126"/>
      <c r="N725" s="126"/>
      <c r="O725" s="126"/>
      <c r="P725" s="126"/>
      <c r="Q725" s="58"/>
      <c r="R725" s="139"/>
      <c r="S725" s="58"/>
      <c r="T725" s="16"/>
      <c r="U725" s="16"/>
      <c r="V725" s="16"/>
      <c r="W725" s="16"/>
      <c r="X725" s="16"/>
      <c r="Y725" s="16"/>
      <c r="Z725" s="16"/>
      <c r="AA725" s="140"/>
      <c r="AB725" s="126"/>
      <c r="AC725" s="16"/>
      <c r="AD725" s="16"/>
      <c r="AE725" s="16"/>
      <c r="AF725" s="16"/>
      <c r="AG725" s="16"/>
      <c r="AH725" s="140"/>
      <c r="AI725" s="126"/>
      <c r="AJ725" s="16"/>
      <c r="AK725" s="16"/>
      <c r="AL725" s="16"/>
      <c r="AM725" s="140"/>
      <c r="AN725" s="141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40"/>
      <c r="BG725" s="126"/>
      <c r="BH725" s="16"/>
      <c r="BI725" s="16"/>
      <c r="BJ725" s="16"/>
      <c r="BK725" s="16"/>
      <c r="BL725" s="16"/>
      <c r="BM725" s="16"/>
      <c r="BN725" s="16"/>
      <c r="BO725" s="16"/>
      <c r="BP725" s="140"/>
      <c r="BQ725" s="126"/>
      <c r="BR725" s="16"/>
      <c r="BS725" s="16"/>
      <c r="BT725" s="16"/>
      <c r="BU725" s="16"/>
      <c r="BV725" s="16"/>
      <c r="BW725" s="140"/>
      <c r="BX725" s="126"/>
      <c r="BY725" s="16"/>
      <c r="BZ725" s="140"/>
      <c r="CA725" s="126"/>
      <c r="CB725" s="16"/>
      <c r="CC725" s="140"/>
      <c r="CD725" s="126"/>
      <c r="CE725" s="16"/>
      <c r="CG725" s="12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</row>
    <row r="726" spans="1:147" s="107" customFormat="1" x14ac:dyDescent="0.2">
      <c r="A726" s="81"/>
      <c r="B726" s="16"/>
      <c r="C726" s="115"/>
      <c r="D726" s="116"/>
      <c r="E726" s="16"/>
      <c r="F726" s="16"/>
      <c r="G726" s="16"/>
      <c r="H726" s="16"/>
      <c r="J726" s="126"/>
      <c r="K726" s="126"/>
      <c r="L726" s="126"/>
      <c r="M726" s="126"/>
      <c r="N726" s="126"/>
      <c r="O726" s="126"/>
      <c r="P726" s="126"/>
      <c r="Q726" s="58"/>
      <c r="R726" s="139"/>
      <c r="S726" s="58"/>
      <c r="T726" s="16"/>
      <c r="U726" s="16"/>
      <c r="V726" s="16"/>
      <c r="W726" s="16"/>
      <c r="X726" s="16"/>
      <c r="Y726" s="16"/>
      <c r="Z726" s="16"/>
      <c r="AA726" s="140"/>
      <c r="AB726" s="126"/>
      <c r="AC726" s="16"/>
      <c r="AD726" s="16"/>
      <c r="AE726" s="16"/>
      <c r="AF726" s="16"/>
      <c r="AG726" s="16"/>
      <c r="AH726" s="140"/>
      <c r="AI726" s="126"/>
      <c r="AJ726" s="16"/>
      <c r="AK726" s="16"/>
      <c r="AL726" s="16"/>
      <c r="AM726" s="140"/>
      <c r="AN726" s="141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40"/>
      <c r="BG726" s="126"/>
      <c r="BH726" s="16"/>
      <c r="BI726" s="16"/>
      <c r="BJ726" s="16"/>
      <c r="BK726" s="16"/>
      <c r="BL726" s="16"/>
      <c r="BM726" s="16"/>
      <c r="BN726" s="16"/>
      <c r="BO726" s="16"/>
      <c r="BP726" s="140"/>
      <c r="BQ726" s="126"/>
      <c r="BR726" s="16"/>
      <c r="BS726" s="16"/>
      <c r="BT726" s="16"/>
      <c r="BU726" s="16"/>
      <c r="BV726" s="16"/>
      <c r="BW726" s="140"/>
      <c r="BX726" s="126"/>
      <c r="BY726" s="16"/>
      <c r="BZ726" s="140"/>
      <c r="CA726" s="126"/>
      <c r="CB726" s="16"/>
      <c r="CC726" s="140"/>
      <c r="CD726" s="126"/>
      <c r="CE726" s="16"/>
      <c r="CG726" s="12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</row>
    <row r="727" spans="1:147" s="107" customFormat="1" x14ac:dyDescent="0.2">
      <c r="A727" s="81"/>
      <c r="B727" s="16"/>
      <c r="C727" s="115"/>
      <c r="D727" s="116"/>
      <c r="E727" s="16"/>
      <c r="F727" s="16"/>
      <c r="G727" s="16"/>
      <c r="H727" s="16"/>
      <c r="J727" s="126"/>
      <c r="K727" s="126"/>
      <c r="L727" s="126"/>
      <c r="M727" s="126"/>
      <c r="N727" s="126"/>
      <c r="O727" s="126"/>
      <c r="P727" s="126"/>
      <c r="Q727" s="58"/>
      <c r="R727" s="139"/>
      <c r="S727" s="58"/>
      <c r="T727" s="16"/>
      <c r="U727" s="16"/>
      <c r="V727" s="16"/>
      <c r="W727" s="16"/>
      <c r="X727" s="16"/>
      <c r="Y727" s="16"/>
      <c r="Z727" s="16"/>
      <c r="AA727" s="140"/>
      <c r="AB727" s="126"/>
      <c r="AC727" s="16"/>
      <c r="AD727" s="16"/>
      <c r="AE727" s="16"/>
      <c r="AF727" s="16"/>
      <c r="AG727" s="16"/>
      <c r="AH727" s="140"/>
      <c r="AI727" s="126"/>
      <c r="AJ727" s="16"/>
      <c r="AK727" s="16"/>
      <c r="AL727" s="16"/>
      <c r="AM727" s="140"/>
      <c r="AN727" s="141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40"/>
      <c r="BG727" s="126"/>
      <c r="BH727" s="16"/>
      <c r="BI727" s="16"/>
      <c r="BJ727" s="16"/>
      <c r="BK727" s="16"/>
      <c r="BL727" s="16"/>
      <c r="BM727" s="16"/>
      <c r="BN727" s="16"/>
      <c r="BO727" s="16"/>
      <c r="BP727" s="140"/>
      <c r="BQ727" s="126"/>
      <c r="BR727" s="16"/>
      <c r="BS727" s="16"/>
      <c r="BT727" s="16"/>
      <c r="BU727" s="16"/>
      <c r="BV727" s="16"/>
      <c r="BW727" s="140"/>
      <c r="BX727" s="126"/>
      <c r="BY727" s="16"/>
      <c r="BZ727" s="140"/>
      <c r="CA727" s="126"/>
      <c r="CB727" s="16"/>
      <c r="CC727" s="140"/>
      <c r="CD727" s="126"/>
      <c r="CE727" s="16"/>
      <c r="CG727" s="12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</row>
    <row r="728" spans="1:147" s="107" customFormat="1" x14ac:dyDescent="0.2">
      <c r="A728" s="81"/>
      <c r="B728" s="16"/>
      <c r="C728" s="115"/>
      <c r="D728" s="116"/>
      <c r="E728" s="16"/>
      <c r="F728" s="16"/>
      <c r="G728" s="16"/>
      <c r="H728" s="16"/>
      <c r="J728" s="126"/>
      <c r="K728" s="126"/>
      <c r="L728" s="126"/>
      <c r="M728" s="126"/>
      <c r="N728" s="126"/>
      <c r="O728" s="126"/>
      <c r="P728" s="126"/>
      <c r="Q728" s="58"/>
      <c r="R728" s="139"/>
      <c r="S728" s="58"/>
      <c r="T728" s="16"/>
      <c r="U728" s="16"/>
      <c r="V728" s="16"/>
      <c r="W728" s="16"/>
      <c r="X728" s="16"/>
      <c r="Y728" s="16"/>
      <c r="Z728" s="16"/>
      <c r="AA728" s="140"/>
      <c r="AB728" s="126"/>
      <c r="AC728" s="16"/>
      <c r="AD728" s="16"/>
      <c r="AE728" s="16"/>
      <c r="AF728" s="16"/>
      <c r="AG728" s="16"/>
      <c r="AH728" s="140"/>
      <c r="AI728" s="126"/>
      <c r="AJ728" s="16"/>
      <c r="AK728" s="16"/>
      <c r="AL728" s="16"/>
      <c r="AM728" s="140"/>
      <c r="AN728" s="141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40"/>
      <c r="BG728" s="126"/>
      <c r="BH728" s="16"/>
      <c r="BI728" s="16"/>
      <c r="BJ728" s="16"/>
      <c r="BK728" s="16"/>
      <c r="BL728" s="16"/>
      <c r="BM728" s="16"/>
      <c r="BN728" s="16"/>
      <c r="BO728" s="16"/>
      <c r="BP728" s="140"/>
      <c r="BQ728" s="126"/>
      <c r="BR728" s="16"/>
      <c r="BS728" s="16"/>
      <c r="BT728" s="16"/>
      <c r="BU728" s="16"/>
      <c r="BV728" s="16"/>
      <c r="BW728" s="140"/>
      <c r="BX728" s="126"/>
      <c r="BY728" s="16"/>
      <c r="BZ728" s="140"/>
      <c r="CA728" s="126"/>
      <c r="CB728" s="16"/>
      <c r="CC728" s="140"/>
      <c r="CD728" s="126"/>
      <c r="CE728" s="16"/>
      <c r="CG728" s="12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16"/>
      <c r="CZ728" s="16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</row>
    <row r="729" spans="1:147" s="107" customFormat="1" x14ac:dyDescent="0.2">
      <c r="A729" s="81"/>
      <c r="B729" s="16"/>
      <c r="C729" s="115"/>
      <c r="D729" s="116"/>
      <c r="E729" s="16"/>
      <c r="F729" s="16"/>
      <c r="G729" s="16"/>
      <c r="H729" s="16"/>
      <c r="J729" s="126"/>
      <c r="K729" s="126"/>
      <c r="L729" s="126"/>
      <c r="M729" s="126"/>
      <c r="N729" s="126"/>
      <c r="O729" s="126"/>
      <c r="P729" s="126"/>
      <c r="Q729" s="58"/>
      <c r="R729" s="139"/>
      <c r="S729" s="58"/>
      <c r="T729" s="16"/>
      <c r="U729" s="16"/>
      <c r="V729" s="16"/>
      <c r="W729" s="16"/>
      <c r="X729" s="16"/>
      <c r="Y729" s="16"/>
      <c r="Z729" s="16"/>
      <c r="AA729" s="140"/>
      <c r="AB729" s="126"/>
      <c r="AC729" s="16"/>
      <c r="AD729" s="16"/>
      <c r="AE729" s="16"/>
      <c r="AF729" s="16"/>
      <c r="AG729" s="16"/>
      <c r="AH729" s="140"/>
      <c r="AI729" s="126"/>
      <c r="AJ729" s="16"/>
      <c r="AK729" s="16"/>
      <c r="AL729" s="16"/>
      <c r="AM729" s="140"/>
      <c r="AN729" s="141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40"/>
      <c r="BG729" s="126"/>
      <c r="BH729" s="16"/>
      <c r="BI729" s="16"/>
      <c r="BJ729" s="16"/>
      <c r="BK729" s="16"/>
      <c r="BL729" s="16"/>
      <c r="BM729" s="16"/>
      <c r="BN729" s="16"/>
      <c r="BO729" s="16"/>
      <c r="BP729" s="140"/>
      <c r="BQ729" s="126"/>
      <c r="BR729" s="16"/>
      <c r="BS729" s="16"/>
      <c r="BT729" s="16"/>
      <c r="BU729" s="16"/>
      <c r="BV729" s="16"/>
      <c r="BW729" s="140"/>
      <c r="BX729" s="126"/>
      <c r="BY729" s="16"/>
      <c r="BZ729" s="140"/>
      <c r="CA729" s="126"/>
      <c r="CB729" s="16"/>
      <c r="CC729" s="140"/>
      <c r="CD729" s="126"/>
      <c r="CE729" s="16"/>
      <c r="CG729" s="12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</row>
    <row r="730" spans="1:147" s="107" customFormat="1" x14ac:dyDescent="0.2">
      <c r="A730" s="81"/>
      <c r="B730" s="16"/>
      <c r="C730" s="115"/>
      <c r="D730" s="116"/>
      <c r="E730" s="16"/>
      <c r="F730" s="16"/>
      <c r="G730" s="16"/>
      <c r="H730" s="16"/>
      <c r="J730" s="126"/>
      <c r="K730" s="126"/>
      <c r="L730" s="126"/>
      <c r="M730" s="126"/>
      <c r="N730" s="126"/>
      <c r="O730" s="126"/>
      <c r="P730" s="126"/>
      <c r="Q730" s="58"/>
      <c r="R730" s="139"/>
      <c r="S730" s="58"/>
      <c r="T730" s="16"/>
      <c r="U730" s="16"/>
      <c r="V730" s="16"/>
      <c r="W730" s="16"/>
      <c r="X730" s="16"/>
      <c r="Y730" s="16"/>
      <c r="Z730" s="16"/>
      <c r="AA730" s="140"/>
      <c r="AB730" s="126"/>
      <c r="AC730" s="16"/>
      <c r="AD730" s="16"/>
      <c r="AE730" s="16"/>
      <c r="AF730" s="16"/>
      <c r="AG730" s="16"/>
      <c r="AH730" s="140"/>
      <c r="AI730" s="126"/>
      <c r="AJ730" s="16"/>
      <c r="AK730" s="16"/>
      <c r="AL730" s="16"/>
      <c r="AM730" s="140"/>
      <c r="AN730" s="141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40"/>
      <c r="BG730" s="126"/>
      <c r="BH730" s="16"/>
      <c r="BI730" s="16"/>
      <c r="BJ730" s="16"/>
      <c r="BK730" s="16"/>
      <c r="BL730" s="16"/>
      <c r="BM730" s="16"/>
      <c r="BN730" s="16"/>
      <c r="BO730" s="16"/>
      <c r="BP730" s="140"/>
      <c r="BQ730" s="126"/>
      <c r="BR730" s="16"/>
      <c r="BS730" s="16"/>
      <c r="BT730" s="16"/>
      <c r="BU730" s="16"/>
      <c r="BV730" s="16"/>
      <c r="BW730" s="140"/>
      <c r="BX730" s="126"/>
      <c r="BY730" s="16"/>
      <c r="BZ730" s="140"/>
      <c r="CA730" s="126"/>
      <c r="CB730" s="16"/>
      <c r="CC730" s="140"/>
      <c r="CD730" s="126"/>
      <c r="CE730" s="16"/>
      <c r="CG730" s="12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</row>
    <row r="731" spans="1:147" s="107" customFormat="1" x14ac:dyDescent="0.2">
      <c r="A731" s="81"/>
      <c r="B731" s="16"/>
      <c r="C731" s="115"/>
      <c r="D731" s="116"/>
      <c r="E731" s="16"/>
      <c r="F731" s="16"/>
      <c r="G731" s="16"/>
      <c r="H731" s="16"/>
      <c r="J731" s="126"/>
      <c r="K731" s="126"/>
      <c r="L731" s="126"/>
      <c r="M731" s="126"/>
      <c r="N731" s="126"/>
      <c r="O731" s="126"/>
      <c r="P731" s="126"/>
      <c r="Q731" s="58"/>
      <c r="R731" s="139"/>
      <c r="S731" s="58"/>
      <c r="T731" s="16"/>
      <c r="U731" s="16"/>
      <c r="V731" s="16"/>
      <c r="W731" s="16"/>
      <c r="X731" s="16"/>
      <c r="Y731" s="16"/>
      <c r="Z731" s="16"/>
      <c r="AA731" s="140"/>
      <c r="AB731" s="126"/>
      <c r="AC731" s="16"/>
      <c r="AD731" s="16"/>
      <c r="AE731" s="16"/>
      <c r="AF731" s="16"/>
      <c r="AG731" s="16"/>
      <c r="AH731" s="140"/>
      <c r="AI731" s="126"/>
      <c r="AJ731" s="16"/>
      <c r="AK731" s="16"/>
      <c r="AL731" s="16"/>
      <c r="AM731" s="140"/>
      <c r="AN731" s="141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40"/>
      <c r="BG731" s="126"/>
      <c r="BH731" s="16"/>
      <c r="BI731" s="16"/>
      <c r="BJ731" s="16"/>
      <c r="BK731" s="16"/>
      <c r="BL731" s="16"/>
      <c r="BM731" s="16"/>
      <c r="BN731" s="16"/>
      <c r="BO731" s="16"/>
      <c r="BP731" s="140"/>
      <c r="BQ731" s="126"/>
      <c r="BR731" s="16"/>
      <c r="BS731" s="16"/>
      <c r="BT731" s="16"/>
      <c r="BU731" s="16"/>
      <c r="BV731" s="16"/>
      <c r="BW731" s="140"/>
      <c r="BX731" s="126"/>
      <c r="BY731" s="16"/>
      <c r="BZ731" s="140"/>
      <c r="CA731" s="126"/>
      <c r="CB731" s="16"/>
      <c r="CC731" s="140"/>
      <c r="CD731" s="126"/>
      <c r="CE731" s="16"/>
      <c r="CG731" s="12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16"/>
      <c r="CZ731" s="16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  <c r="DZ731" s="16"/>
      <c r="EA731" s="16"/>
      <c r="EB731" s="16"/>
      <c r="EC731" s="16"/>
      <c r="ED731" s="16"/>
      <c r="EE731" s="16"/>
      <c r="EF731" s="16"/>
      <c r="EG731" s="16"/>
      <c r="EH731" s="16"/>
      <c r="EI731" s="16"/>
      <c r="EJ731" s="16"/>
      <c r="EK731" s="16"/>
      <c r="EL731" s="16"/>
      <c r="EM731" s="16"/>
      <c r="EN731" s="16"/>
      <c r="EO731" s="16"/>
      <c r="EP731" s="16"/>
      <c r="EQ731" s="16"/>
    </row>
    <row r="732" spans="1:147" s="107" customFormat="1" x14ac:dyDescent="0.2">
      <c r="A732" s="81"/>
      <c r="B732" s="16"/>
      <c r="C732" s="115"/>
      <c r="D732" s="116"/>
      <c r="E732" s="16"/>
      <c r="F732" s="16"/>
      <c r="G732" s="16"/>
      <c r="H732" s="16"/>
      <c r="J732" s="126"/>
      <c r="K732" s="126"/>
      <c r="L732" s="126"/>
      <c r="M732" s="126"/>
      <c r="N732" s="126"/>
      <c r="O732" s="126"/>
      <c r="P732" s="126"/>
      <c r="Q732" s="58"/>
      <c r="R732" s="139"/>
      <c r="S732" s="58"/>
      <c r="T732" s="16"/>
      <c r="U732" s="16"/>
      <c r="V732" s="16"/>
      <c r="W732" s="16"/>
      <c r="X732" s="16"/>
      <c r="Y732" s="16"/>
      <c r="Z732" s="16"/>
      <c r="AA732" s="140"/>
      <c r="AB732" s="126"/>
      <c r="AC732" s="16"/>
      <c r="AD732" s="16"/>
      <c r="AE732" s="16"/>
      <c r="AF732" s="16"/>
      <c r="AG732" s="16"/>
      <c r="AH732" s="140"/>
      <c r="AI732" s="126"/>
      <c r="AJ732" s="16"/>
      <c r="AK732" s="16"/>
      <c r="AL732" s="16"/>
      <c r="AM732" s="140"/>
      <c r="AN732" s="141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40"/>
      <c r="BG732" s="126"/>
      <c r="BH732" s="16"/>
      <c r="BI732" s="16"/>
      <c r="BJ732" s="16"/>
      <c r="BK732" s="16"/>
      <c r="BL732" s="16"/>
      <c r="BM732" s="16"/>
      <c r="BN732" s="16"/>
      <c r="BO732" s="16"/>
      <c r="BP732" s="140"/>
      <c r="BQ732" s="126"/>
      <c r="BR732" s="16"/>
      <c r="BS732" s="16"/>
      <c r="BT732" s="16"/>
      <c r="BU732" s="16"/>
      <c r="BV732" s="16"/>
      <c r="BW732" s="140"/>
      <c r="BX732" s="126"/>
      <c r="BY732" s="16"/>
      <c r="BZ732" s="140"/>
      <c r="CA732" s="126"/>
      <c r="CB732" s="16"/>
      <c r="CC732" s="140"/>
      <c r="CD732" s="126"/>
      <c r="CE732" s="16"/>
      <c r="CG732" s="12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</row>
    <row r="733" spans="1:147" s="107" customFormat="1" x14ac:dyDescent="0.2">
      <c r="A733" s="81"/>
      <c r="B733" s="16"/>
      <c r="C733" s="115"/>
      <c r="D733" s="116"/>
      <c r="E733" s="16"/>
      <c r="F733" s="16"/>
      <c r="G733" s="16"/>
      <c r="H733" s="16"/>
      <c r="J733" s="126"/>
      <c r="K733" s="126"/>
      <c r="L733" s="126"/>
      <c r="M733" s="126"/>
      <c r="N733" s="126"/>
      <c r="O733" s="126"/>
      <c r="P733" s="126"/>
      <c r="Q733" s="58"/>
      <c r="R733" s="139"/>
      <c r="S733" s="58"/>
      <c r="T733" s="16"/>
      <c r="U733" s="16"/>
      <c r="V733" s="16"/>
      <c r="W733" s="16"/>
      <c r="X733" s="16"/>
      <c r="Y733" s="16"/>
      <c r="Z733" s="16"/>
      <c r="AA733" s="140"/>
      <c r="AB733" s="126"/>
      <c r="AC733" s="16"/>
      <c r="AD733" s="16"/>
      <c r="AE733" s="16"/>
      <c r="AF733" s="16"/>
      <c r="AG733" s="16"/>
      <c r="AH733" s="140"/>
      <c r="AI733" s="126"/>
      <c r="AJ733" s="16"/>
      <c r="AK733" s="16"/>
      <c r="AL733" s="16"/>
      <c r="AM733" s="140"/>
      <c r="AN733" s="141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40"/>
      <c r="BG733" s="126"/>
      <c r="BH733" s="16"/>
      <c r="BI733" s="16"/>
      <c r="BJ733" s="16"/>
      <c r="BK733" s="16"/>
      <c r="BL733" s="16"/>
      <c r="BM733" s="16"/>
      <c r="BN733" s="16"/>
      <c r="BO733" s="16"/>
      <c r="BP733" s="140"/>
      <c r="BQ733" s="126"/>
      <c r="BR733" s="16"/>
      <c r="BS733" s="16"/>
      <c r="BT733" s="16"/>
      <c r="BU733" s="16"/>
      <c r="BV733" s="16"/>
      <c r="BW733" s="140"/>
      <c r="BX733" s="126"/>
      <c r="BY733" s="16"/>
      <c r="BZ733" s="140"/>
      <c r="CA733" s="126"/>
      <c r="CB733" s="16"/>
      <c r="CC733" s="140"/>
      <c r="CD733" s="126"/>
      <c r="CE733" s="16"/>
      <c r="CG733" s="12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</row>
    <row r="734" spans="1:147" s="107" customFormat="1" x14ac:dyDescent="0.2">
      <c r="A734" s="81"/>
      <c r="B734" s="16"/>
      <c r="C734" s="115"/>
      <c r="D734" s="116"/>
      <c r="E734" s="16"/>
      <c r="F734" s="16"/>
      <c r="G734" s="16"/>
      <c r="H734" s="16"/>
      <c r="J734" s="126"/>
      <c r="K734" s="126"/>
      <c r="L734" s="126"/>
      <c r="M734" s="126"/>
      <c r="N734" s="126"/>
      <c r="O734" s="126"/>
      <c r="P734" s="126"/>
      <c r="Q734" s="58"/>
      <c r="R734" s="139"/>
      <c r="S734" s="58"/>
      <c r="T734" s="16"/>
      <c r="U734" s="16"/>
      <c r="V734" s="16"/>
      <c r="W734" s="16"/>
      <c r="X734" s="16"/>
      <c r="Y734" s="16"/>
      <c r="Z734" s="16"/>
      <c r="AA734" s="140"/>
      <c r="AB734" s="126"/>
      <c r="AC734" s="16"/>
      <c r="AD734" s="16"/>
      <c r="AE734" s="16"/>
      <c r="AF734" s="16"/>
      <c r="AG734" s="16"/>
      <c r="AH734" s="140"/>
      <c r="AI734" s="126"/>
      <c r="AJ734" s="16"/>
      <c r="AK734" s="16"/>
      <c r="AL734" s="16"/>
      <c r="AM734" s="140"/>
      <c r="AN734" s="141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40"/>
      <c r="BG734" s="126"/>
      <c r="BH734" s="16"/>
      <c r="BI734" s="16"/>
      <c r="BJ734" s="16"/>
      <c r="BK734" s="16"/>
      <c r="BL734" s="16"/>
      <c r="BM734" s="16"/>
      <c r="BN734" s="16"/>
      <c r="BO734" s="16"/>
      <c r="BP734" s="140"/>
      <c r="BQ734" s="126"/>
      <c r="BR734" s="16"/>
      <c r="BS734" s="16"/>
      <c r="BT734" s="16"/>
      <c r="BU734" s="16"/>
      <c r="BV734" s="16"/>
      <c r="BW734" s="140"/>
      <c r="BX734" s="126"/>
      <c r="BY734" s="16"/>
      <c r="BZ734" s="140"/>
      <c r="CA734" s="126"/>
      <c r="CB734" s="16"/>
      <c r="CC734" s="140"/>
      <c r="CD734" s="126"/>
      <c r="CE734" s="16"/>
      <c r="CG734" s="12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</row>
    <row r="735" spans="1:147" s="107" customFormat="1" x14ac:dyDescent="0.2">
      <c r="A735" s="138"/>
      <c r="B735" s="16"/>
      <c r="C735" s="115"/>
      <c r="D735" s="116"/>
      <c r="E735" s="16"/>
      <c r="F735" s="16"/>
      <c r="G735" s="16"/>
      <c r="H735" s="16"/>
      <c r="J735" s="126"/>
      <c r="K735" s="126"/>
      <c r="L735" s="126"/>
      <c r="M735" s="126"/>
      <c r="N735" s="126"/>
      <c r="O735" s="126"/>
      <c r="P735" s="126"/>
      <c r="Q735" s="58"/>
      <c r="R735" s="139"/>
      <c r="S735" s="58"/>
      <c r="T735" s="16"/>
      <c r="U735" s="16"/>
      <c r="V735" s="16"/>
      <c r="W735" s="16"/>
      <c r="X735" s="16"/>
      <c r="Y735" s="16"/>
      <c r="Z735" s="16"/>
      <c r="AA735" s="140"/>
      <c r="AB735" s="126"/>
      <c r="AC735" s="16"/>
      <c r="AD735" s="16"/>
      <c r="AE735" s="16"/>
      <c r="AF735" s="16"/>
      <c r="AG735" s="16"/>
      <c r="AH735" s="140"/>
      <c r="AI735" s="126"/>
      <c r="AJ735" s="16"/>
      <c r="AK735" s="16"/>
      <c r="AL735" s="16"/>
      <c r="AM735" s="140"/>
      <c r="AN735" s="141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40"/>
      <c r="BG735" s="126"/>
      <c r="BH735" s="16"/>
      <c r="BI735" s="16"/>
      <c r="BJ735" s="16"/>
      <c r="BK735" s="16"/>
      <c r="BL735" s="16"/>
      <c r="BM735" s="16"/>
      <c r="BN735" s="16"/>
      <c r="BO735" s="16"/>
      <c r="BP735" s="140"/>
      <c r="BQ735" s="126"/>
      <c r="BR735" s="16"/>
      <c r="BS735" s="16"/>
      <c r="BT735" s="16"/>
      <c r="BU735" s="16"/>
      <c r="BV735" s="16"/>
      <c r="BW735" s="140"/>
      <c r="BX735" s="126"/>
      <c r="BY735" s="16"/>
      <c r="BZ735" s="140"/>
      <c r="CA735" s="126"/>
      <c r="CB735" s="16"/>
      <c r="CC735" s="140"/>
      <c r="CD735" s="126"/>
      <c r="CE735" s="16"/>
      <c r="CG735" s="12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</row>
    <row r="736" spans="1:147" s="107" customFormat="1" x14ac:dyDescent="0.2">
      <c r="A736" s="81"/>
      <c r="B736" s="16"/>
      <c r="C736" s="115"/>
      <c r="D736" s="116"/>
      <c r="E736" s="16"/>
      <c r="F736" s="16"/>
      <c r="G736" s="16"/>
      <c r="H736" s="16"/>
      <c r="J736" s="126"/>
      <c r="K736" s="126"/>
      <c r="L736" s="126"/>
      <c r="M736" s="126"/>
      <c r="N736" s="126"/>
      <c r="O736" s="126"/>
      <c r="P736" s="126"/>
      <c r="Q736" s="58"/>
      <c r="R736" s="139"/>
      <c r="S736" s="58"/>
      <c r="T736" s="16"/>
      <c r="U736" s="16"/>
      <c r="V736" s="16"/>
      <c r="W736" s="16"/>
      <c r="X736" s="16"/>
      <c r="Y736" s="16"/>
      <c r="Z736" s="16"/>
      <c r="AA736" s="140"/>
      <c r="AB736" s="126"/>
      <c r="AC736" s="16"/>
      <c r="AD736" s="16"/>
      <c r="AE736" s="16"/>
      <c r="AF736" s="16"/>
      <c r="AG736" s="16"/>
      <c r="AH736" s="140"/>
      <c r="AI736" s="126"/>
      <c r="AJ736" s="16"/>
      <c r="AK736" s="16"/>
      <c r="AL736" s="16"/>
      <c r="AM736" s="140"/>
      <c r="AN736" s="141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40"/>
      <c r="BG736" s="126"/>
      <c r="BH736" s="16"/>
      <c r="BI736" s="16"/>
      <c r="BJ736" s="16"/>
      <c r="BK736" s="16"/>
      <c r="BL736" s="16"/>
      <c r="BM736" s="16"/>
      <c r="BN736" s="16"/>
      <c r="BO736" s="16"/>
      <c r="BP736" s="140"/>
      <c r="BQ736" s="126"/>
      <c r="BR736" s="16"/>
      <c r="BS736" s="16"/>
      <c r="BT736" s="16"/>
      <c r="BU736" s="16"/>
      <c r="BV736" s="16"/>
      <c r="BW736" s="140"/>
      <c r="BX736" s="126"/>
      <c r="BY736" s="16"/>
      <c r="BZ736" s="140"/>
      <c r="CA736" s="126"/>
      <c r="CB736" s="16"/>
      <c r="CC736" s="140"/>
      <c r="CD736" s="126"/>
      <c r="CE736" s="16"/>
      <c r="CG736" s="12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</row>
    <row r="737" spans="1:147" s="107" customFormat="1" x14ac:dyDescent="0.2">
      <c r="A737" s="81"/>
      <c r="B737" s="16"/>
      <c r="C737" s="115"/>
      <c r="D737" s="116"/>
      <c r="E737" s="16"/>
      <c r="F737" s="16"/>
      <c r="G737" s="16"/>
      <c r="H737" s="16"/>
      <c r="J737" s="126"/>
      <c r="K737" s="126"/>
      <c r="L737" s="126"/>
      <c r="M737" s="126"/>
      <c r="N737" s="126"/>
      <c r="O737" s="126"/>
      <c r="P737" s="126"/>
      <c r="Q737" s="58"/>
      <c r="R737" s="139"/>
      <c r="S737" s="58"/>
      <c r="T737" s="16"/>
      <c r="U737" s="16"/>
      <c r="V737" s="16"/>
      <c r="W737" s="16"/>
      <c r="X737" s="16"/>
      <c r="Y737" s="16"/>
      <c r="Z737" s="16"/>
      <c r="AA737" s="140"/>
      <c r="AB737" s="126"/>
      <c r="AC737" s="16"/>
      <c r="AD737" s="16"/>
      <c r="AE737" s="16"/>
      <c r="AF737" s="16"/>
      <c r="AG737" s="16"/>
      <c r="AH737" s="140"/>
      <c r="AI737" s="126"/>
      <c r="AJ737" s="16"/>
      <c r="AK737" s="16"/>
      <c r="AL737" s="16"/>
      <c r="AM737" s="140"/>
      <c r="AN737" s="141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40"/>
      <c r="BG737" s="126"/>
      <c r="BH737" s="16"/>
      <c r="BI737" s="16"/>
      <c r="BJ737" s="16"/>
      <c r="BK737" s="16"/>
      <c r="BL737" s="16"/>
      <c r="BM737" s="16"/>
      <c r="BN737" s="16"/>
      <c r="BO737" s="16"/>
      <c r="BP737" s="140"/>
      <c r="BQ737" s="126"/>
      <c r="BR737" s="16"/>
      <c r="BS737" s="16"/>
      <c r="BT737" s="16"/>
      <c r="BU737" s="16"/>
      <c r="BV737" s="16"/>
      <c r="BW737" s="140"/>
      <c r="BX737" s="126"/>
      <c r="BY737" s="16"/>
      <c r="BZ737" s="140"/>
      <c r="CA737" s="126"/>
      <c r="CB737" s="16"/>
      <c r="CC737" s="140"/>
      <c r="CD737" s="126"/>
      <c r="CE737" s="16"/>
      <c r="CG737" s="12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</row>
    <row r="738" spans="1:147" s="107" customFormat="1" x14ac:dyDescent="0.2">
      <c r="A738" s="81"/>
      <c r="B738" s="16"/>
      <c r="C738" s="115"/>
      <c r="D738" s="116"/>
      <c r="E738" s="16"/>
      <c r="F738" s="16"/>
      <c r="G738" s="16"/>
      <c r="H738" s="16"/>
      <c r="J738" s="126"/>
      <c r="K738" s="126"/>
      <c r="L738" s="126"/>
      <c r="M738" s="126"/>
      <c r="N738" s="126"/>
      <c r="O738" s="126"/>
      <c r="P738" s="126"/>
      <c r="Q738" s="58"/>
      <c r="R738" s="139"/>
      <c r="S738" s="58"/>
      <c r="T738" s="16"/>
      <c r="U738" s="16"/>
      <c r="V738" s="16"/>
      <c r="W738" s="16"/>
      <c r="X738" s="16"/>
      <c r="Y738" s="16"/>
      <c r="Z738" s="16"/>
      <c r="AA738" s="140"/>
      <c r="AB738" s="126"/>
      <c r="AC738" s="16"/>
      <c r="AD738" s="16"/>
      <c r="AE738" s="16"/>
      <c r="AF738" s="16"/>
      <c r="AG738" s="16"/>
      <c r="AH738" s="140"/>
      <c r="AI738" s="126"/>
      <c r="AJ738" s="16"/>
      <c r="AK738" s="16"/>
      <c r="AL738" s="16"/>
      <c r="AM738" s="140"/>
      <c r="AN738" s="141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40"/>
      <c r="BG738" s="126"/>
      <c r="BH738" s="16"/>
      <c r="BI738" s="16"/>
      <c r="BJ738" s="16"/>
      <c r="BK738" s="16"/>
      <c r="BL738" s="16"/>
      <c r="BM738" s="16"/>
      <c r="BN738" s="16"/>
      <c r="BO738" s="16"/>
      <c r="BP738" s="140"/>
      <c r="BQ738" s="126"/>
      <c r="BR738" s="16"/>
      <c r="BS738" s="16"/>
      <c r="BT738" s="16"/>
      <c r="BU738" s="16"/>
      <c r="BV738" s="16"/>
      <c r="BW738" s="140"/>
      <c r="BX738" s="126"/>
      <c r="BY738" s="16"/>
      <c r="BZ738" s="140"/>
      <c r="CA738" s="126"/>
      <c r="CB738" s="16"/>
      <c r="CC738" s="140"/>
      <c r="CD738" s="126"/>
      <c r="CE738" s="16"/>
      <c r="CG738" s="12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</row>
    <row r="739" spans="1:147" s="107" customFormat="1" x14ac:dyDescent="0.2">
      <c r="A739" s="81"/>
      <c r="B739" s="16"/>
      <c r="C739" s="115"/>
      <c r="D739" s="116"/>
      <c r="E739" s="16"/>
      <c r="F739" s="16"/>
      <c r="G739" s="16"/>
      <c r="H739" s="16"/>
      <c r="J739" s="126"/>
      <c r="K739" s="126"/>
      <c r="L739" s="126"/>
      <c r="M739" s="126"/>
      <c r="N739" s="126"/>
      <c r="O739" s="126"/>
      <c r="P739" s="126"/>
      <c r="Q739" s="58"/>
      <c r="R739" s="139"/>
      <c r="S739" s="58"/>
      <c r="T739" s="16"/>
      <c r="U739" s="16"/>
      <c r="V739" s="16"/>
      <c r="W739" s="16"/>
      <c r="X739" s="16"/>
      <c r="Y739" s="16"/>
      <c r="Z739" s="16"/>
      <c r="AA739" s="140"/>
      <c r="AB739" s="126"/>
      <c r="AC739" s="16"/>
      <c r="AD739" s="16"/>
      <c r="AE739" s="16"/>
      <c r="AF739" s="16"/>
      <c r="AG739" s="16"/>
      <c r="AH739" s="140"/>
      <c r="AI739" s="126"/>
      <c r="AJ739" s="16"/>
      <c r="AK739" s="16"/>
      <c r="AL739" s="16"/>
      <c r="AM739" s="140"/>
      <c r="AN739" s="141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40"/>
      <c r="BG739" s="126"/>
      <c r="BH739" s="16"/>
      <c r="BI739" s="16"/>
      <c r="BJ739" s="16"/>
      <c r="BK739" s="16"/>
      <c r="BL739" s="16"/>
      <c r="BM739" s="16"/>
      <c r="BN739" s="16"/>
      <c r="BO739" s="16"/>
      <c r="BP739" s="140"/>
      <c r="BQ739" s="126"/>
      <c r="BR739" s="16"/>
      <c r="BS739" s="16"/>
      <c r="BT739" s="16"/>
      <c r="BU739" s="16"/>
      <c r="BV739" s="16"/>
      <c r="BW739" s="140"/>
      <c r="BX739" s="126"/>
      <c r="BY739" s="16"/>
      <c r="BZ739" s="140"/>
      <c r="CA739" s="126"/>
      <c r="CB739" s="16"/>
      <c r="CC739" s="140"/>
      <c r="CD739" s="126"/>
      <c r="CE739" s="16"/>
      <c r="CG739" s="12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16"/>
      <c r="CZ739" s="16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</row>
    <row r="740" spans="1:147" s="107" customFormat="1" x14ac:dyDescent="0.2">
      <c r="A740" s="81"/>
      <c r="B740" s="16"/>
      <c r="C740" s="115"/>
      <c r="D740" s="116"/>
      <c r="E740" s="16"/>
      <c r="F740" s="16"/>
      <c r="G740" s="16"/>
      <c r="H740" s="16"/>
      <c r="J740" s="126"/>
      <c r="K740" s="126"/>
      <c r="L740" s="126"/>
      <c r="M740" s="126"/>
      <c r="N740" s="126"/>
      <c r="O740" s="126"/>
      <c r="P740" s="126"/>
      <c r="Q740" s="58"/>
      <c r="R740" s="139"/>
      <c r="S740" s="58"/>
      <c r="T740" s="16"/>
      <c r="U740" s="16"/>
      <c r="V740" s="16"/>
      <c r="W740" s="16"/>
      <c r="X740" s="16"/>
      <c r="Y740" s="16"/>
      <c r="Z740" s="16"/>
      <c r="AA740" s="140"/>
      <c r="AB740" s="126"/>
      <c r="AC740" s="16"/>
      <c r="AD740" s="16"/>
      <c r="AE740" s="16"/>
      <c r="AF740" s="16"/>
      <c r="AG740" s="16"/>
      <c r="AH740" s="140"/>
      <c r="AI740" s="126"/>
      <c r="AJ740" s="16"/>
      <c r="AK740" s="16"/>
      <c r="AL740" s="16"/>
      <c r="AM740" s="140"/>
      <c r="AN740" s="141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40"/>
      <c r="BG740" s="126"/>
      <c r="BH740" s="16"/>
      <c r="BI740" s="16"/>
      <c r="BJ740" s="16"/>
      <c r="BK740" s="16"/>
      <c r="BL740" s="16"/>
      <c r="BM740" s="16"/>
      <c r="BN740" s="16"/>
      <c r="BO740" s="16"/>
      <c r="BP740" s="140"/>
      <c r="BQ740" s="126"/>
      <c r="BR740" s="16"/>
      <c r="BS740" s="16"/>
      <c r="BT740" s="16"/>
      <c r="BU740" s="16"/>
      <c r="BV740" s="16"/>
      <c r="BW740" s="140"/>
      <c r="BX740" s="126"/>
      <c r="BY740" s="16"/>
      <c r="BZ740" s="140"/>
      <c r="CA740" s="126"/>
      <c r="CB740" s="16"/>
      <c r="CC740" s="140"/>
      <c r="CD740" s="126"/>
      <c r="CE740" s="16"/>
      <c r="CG740" s="12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</row>
    <row r="741" spans="1:147" s="107" customFormat="1" x14ac:dyDescent="0.2">
      <c r="A741" s="81"/>
      <c r="B741" s="16"/>
      <c r="C741" s="115"/>
      <c r="D741" s="116"/>
      <c r="E741" s="16"/>
      <c r="F741" s="16"/>
      <c r="G741" s="16"/>
      <c r="H741" s="16"/>
      <c r="J741" s="126"/>
      <c r="K741" s="126"/>
      <c r="L741" s="126"/>
      <c r="M741" s="126"/>
      <c r="N741" s="126"/>
      <c r="O741" s="126"/>
      <c r="P741" s="126"/>
      <c r="Q741" s="58"/>
      <c r="R741" s="139"/>
      <c r="S741" s="58"/>
      <c r="T741" s="16"/>
      <c r="U741" s="16"/>
      <c r="V741" s="16"/>
      <c r="W741" s="16"/>
      <c r="X741" s="16"/>
      <c r="Y741" s="16"/>
      <c r="Z741" s="16"/>
      <c r="AA741" s="140"/>
      <c r="AB741" s="126"/>
      <c r="AC741" s="16"/>
      <c r="AD741" s="16"/>
      <c r="AE741" s="16"/>
      <c r="AF741" s="16"/>
      <c r="AG741" s="16"/>
      <c r="AH741" s="140"/>
      <c r="AI741" s="126"/>
      <c r="AJ741" s="16"/>
      <c r="AK741" s="16"/>
      <c r="AL741" s="16"/>
      <c r="AM741" s="140"/>
      <c r="AN741" s="141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40"/>
      <c r="BG741" s="126"/>
      <c r="BH741" s="16"/>
      <c r="BI741" s="16"/>
      <c r="BJ741" s="16"/>
      <c r="BK741" s="16"/>
      <c r="BL741" s="16"/>
      <c r="BM741" s="16"/>
      <c r="BN741" s="16"/>
      <c r="BO741" s="16"/>
      <c r="BP741" s="140"/>
      <c r="BQ741" s="126"/>
      <c r="BR741" s="16"/>
      <c r="BS741" s="16"/>
      <c r="BT741" s="16"/>
      <c r="BU741" s="16"/>
      <c r="BV741" s="16"/>
      <c r="BW741" s="140"/>
      <c r="BX741" s="126"/>
      <c r="BY741" s="16"/>
      <c r="BZ741" s="140"/>
      <c r="CA741" s="126"/>
      <c r="CB741" s="16"/>
      <c r="CC741" s="140"/>
      <c r="CD741" s="126"/>
      <c r="CE741" s="16"/>
      <c r="CG741" s="12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</row>
    <row r="742" spans="1:147" s="107" customFormat="1" x14ac:dyDescent="0.2">
      <c r="A742" s="81"/>
      <c r="B742" s="16"/>
      <c r="C742" s="115"/>
      <c r="D742" s="116"/>
      <c r="E742" s="16"/>
      <c r="F742" s="16"/>
      <c r="G742" s="16"/>
      <c r="H742" s="16"/>
      <c r="J742" s="126"/>
      <c r="K742" s="126"/>
      <c r="L742" s="126"/>
      <c r="M742" s="126"/>
      <c r="N742" s="126"/>
      <c r="O742" s="126"/>
      <c r="P742" s="126"/>
      <c r="Q742" s="58"/>
      <c r="R742" s="139"/>
      <c r="S742" s="58"/>
      <c r="T742" s="16"/>
      <c r="U742" s="16"/>
      <c r="V742" s="16"/>
      <c r="W742" s="16"/>
      <c r="X742" s="16"/>
      <c r="Y742" s="16"/>
      <c r="Z742" s="16"/>
      <c r="AA742" s="140"/>
      <c r="AB742" s="126"/>
      <c r="AC742" s="16"/>
      <c r="AD742" s="16"/>
      <c r="AE742" s="16"/>
      <c r="AF742" s="16"/>
      <c r="AG742" s="16"/>
      <c r="AH742" s="140"/>
      <c r="AI742" s="126"/>
      <c r="AJ742" s="16"/>
      <c r="AK742" s="16"/>
      <c r="AL742" s="16"/>
      <c r="AM742" s="140"/>
      <c r="AN742" s="141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40"/>
      <c r="BG742" s="126"/>
      <c r="BH742" s="16"/>
      <c r="BI742" s="16"/>
      <c r="BJ742" s="16"/>
      <c r="BK742" s="16"/>
      <c r="BL742" s="16"/>
      <c r="BM742" s="16"/>
      <c r="BN742" s="16"/>
      <c r="BO742" s="16"/>
      <c r="BP742" s="140"/>
      <c r="BQ742" s="126"/>
      <c r="BR742" s="16"/>
      <c r="BS742" s="16"/>
      <c r="BT742" s="16"/>
      <c r="BU742" s="16"/>
      <c r="BV742" s="16"/>
      <c r="BW742" s="140"/>
      <c r="BX742" s="126"/>
      <c r="BY742" s="16"/>
      <c r="BZ742" s="140"/>
      <c r="CA742" s="126"/>
      <c r="CB742" s="16"/>
      <c r="CC742" s="140"/>
      <c r="CD742" s="126"/>
      <c r="CE742" s="16"/>
      <c r="CG742" s="12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</row>
    <row r="743" spans="1:147" s="107" customFormat="1" x14ac:dyDescent="0.2">
      <c r="A743" s="81"/>
      <c r="B743" s="16"/>
      <c r="C743" s="115"/>
      <c r="D743" s="116"/>
      <c r="E743" s="16"/>
      <c r="F743" s="16"/>
      <c r="G743" s="16"/>
      <c r="H743" s="16"/>
      <c r="J743" s="126"/>
      <c r="K743" s="126"/>
      <c r="L743" s="126"/>
      <c r="M743" s="126"/>
      <c r="N743" s="126"/>
      <c r="O743" s="126"/>
      <c r="P743" s="126"/>
      <c r="Q743" s="58"/>
      <c r="R743" s="139"/>
      <c r="S743" s="58"/>
      <c r="T743" s="16"/>
      <c r="U743" s="16"/>
      <c r="V743" s="16"/>
      <c r="W743" s="16"/>
      <c r="X743" s="16"/>
      <c r="Y743" s="16"/>
      <c r="Z743" s="16"/>
      <c r="AA743" s="140"/>
      <c r="AB743" s="126"/>
      <c r="AC743" s="16"/>
      <c r="AD743" s="16"/>
      <c r="AE743" s="16"/>
      <c r="AF743" s="16"/>
      <c r="AG743" s="16"/>
      <c r="AH743" s="140"/>
      <c r="AI743" s="126"/>
      <c r="AJ743" s="16"/>
      <c r="AK743" s="16"/>
      <c r="AL743" s="16"/>
      <c r="AM743" s="140"/>
      <c r="AN743" s="141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40"/>
      <c r="BG743" s="126"/>
      <c r="BH743" s="16"/>
      <c r="BI743" s="16"/>
      <c r="BJ743" s="16"/>
      <c r="BK743" s="16"/>
      <c r="BL743" s="16"/>
      <c r="BM743" s="16"/>
      <c r="BN743" s="16"/>
      <c r="BO743" s="16"/>
      <c r="BP743" s="140"/>
      <c r="BQ743" s="126"/>
      <c r="BR743" s="16"/>
      <c r="BS743" s="16"/>
      <c r="BT743" s="16"/>
      <c r="BU743" s="16"/>
      <c r="BV743" s="16"/>
      <c r="BW743" s="140"/>
      <c r="BX743" s="126"/>
      <c r="BY743" s="16"/>
      <c r="BZ743" s="140"/>
      <c r="CA743" s="126"/>
      <c r="CB743" s="16"/>
      <c r="CC743" s="140"/>
      <c r="CD743" s="126"/>
      <c r="CE743" s="16"/>
      <c r="CG743" s="12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</row>
    <row r="744" spans="1:147" s="107" customFormat="1" x14ac:dyDescent="0.2">
      <c r="A744" s="81"/>
      <c r="B744" s="16"/>
      <c r="C744" s="115"/>
      <c r="D744" s="116"/>
      <c r="E744" s="16"/>
      <c r="F744" s="16"/>
      <c r="G744" s="16"/>
      <c r="H744" s="16"/>
      <c r="J744" s="126"/>
      <c r="K744" s="126"/>
      <c r="L744" s="126"/>
      <c r="M744" s="126"/>
      <c r="N744" s="126"/>
      <c r="O744" s="126"/>
      <c r="P744" s="126"/>
      <c r="Q744" s="58"/>
      <c r="R744" s="139"/>
      <c r="S744" s="58"/>
      <c r="T744" s="16"/>
      <c r="U744" s="16"/>
      <c r="V744" s="16"/>
      <c r="W744" s="16"/>
      <c r="X744" s="16"/>
      <c r="Y744" s="16"/>
      <c r="Z744" s="16"/>
      <c r="AA744" s="140"/>
      <c r="AB744" s="126"/>
      <c r="AC744" s="16"/>
      <c r="AD744" s="16"/>
      <c r="AE744" s="16"/>
      <c r="AF744" s="16"/>
      <c r="AG744" s="16"/>
      <c r="AH744" s="140"/>
      <c r="AI744" s="126"/>
      <c r="AJ744" s="16"/>
      <c r="AK744" s="16"/>
      <c r="AL744" s="16"/>
      <c r="AM744" s="140"/>
      <c r="AN744" s="141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40"/>
      <c r="BG744" s="126"/>
      <c r="BH744" s="16"/>
      <c r="BI744" s="16"/>
      <c r="BJ744" s="16"/>
      <c r="BK744" s="16"/>
      <c r="BL744" s="16"/>
      <c r="BM744" s="16"/>
      <c r="BN744" s="16"/>
      <c r="BO744" s="16"/>
      <c r="BP744" s="140"/>
      <c r="BQ744" s="126"/>
      <c r="BR744" s="16"/>
      <c r="BS744" s="16"/>
      <c r="BT744" s="16"/>
      <c r="BU744" s="16"/>
      <c r="BV744" s="16"/>
      <c r="BW744" s="140"/>
      <c r="BX744" s="126"/>
      <c r="BY744" s="16"/>
      <c r="BZ744" s="140"/>
      <c r="CA744" s="126"/>
      <c r="CB744" s="16"/>
      <c r="CC744" s="140"/>
      <c r="CD744" s="126"/>
      <c r="CE744" s="16"/>
      <c r="CG744" s="12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</row>
    <row r="745" spans="1:147" s="107" customFormat="1" x14ac:dyDescent="0.2">
      <c r="A745" s="81"/>
      <c r="B745" s="16"/>
      <c r="C745" s="115"/>
      <c r="D745" s="116"/>
      <c r="E745" s="16"/>
      <c r="F745" s="16"/>
      <c r="G745" s="16"/>
      <c r="H745" s="16"/>
      <c r="J745" s="126"/>
      <c r="K745" s="126"/>
      <c r="L745" s="126"/>
      <c r="M745" s="126"/>
      <c r="N745" s="126"/>
      <c r="O745" s="126"/>
      <c r="P745" s="126"/>
      <c r="Q745" s="58"/>
      <c r="R745" s="139"/>
      <c r="S745" s="58"/>
      <c r="T745" s="16"/>
      <c r="U745" s="16"/>
      <c r="V745" s="16"/>
      <c r="W745" s="16"/>
      <c r="X745" s="16"/>
      <c r="Y745" s="16"/>
      <c r="Z745" s="16"/>
      <c r="AA745" s="140"/>
      <c r="AB745" s="126"/>
      <c r="AC745" s="16"/>
      <c r="AD745" s="16"/>
      <c r="AE745" s="16"/>
      <c r="AF745" s="16"/>
      <c r="AG745" s="16"/>
      <c r="AH745" s="140"/>
      <c r="AI745" s="126"/>
      <c r="AJ745" s="16"/>
      <c r="AK745" s="16"/>
      <c r="AL745" s="16"/>
      <c r="AM745" s="140"/>
      <c r="AN745" s="141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40"/>
      <c r="BG745" s="126"/>
      <c r="BH745" s="16"/>
      <c r="BI745" s="16"/>
      <c r="BJ745" s="16"/>
      <c r="BK745" s="16"/>
      <c r="BL745" s="16"/>
      <c r="BM745" s="16"/>
      <c r="BN745" s="16"/>
      <c r="BO745" s="16"/>
      <c r="BP745" s="140"/>
      <c r="BQ745" s="126"/>
      <c r="BR745" s="16"/>
      <c r="BS745" s="16"/>
      <c r="BT745" s="16"/>
      <c r="BU745" s="16"/>
      <c r="BV745" s="16"/>
      <c r="BW745" s="140"/>
      <c r="BX745" s="126"/>
      <c r="BY745" s="16"/>
      <c r="BZ745" s="140"/>
      <c r="CA745" s="126"/>
      <c r="CB745" s="16"/>
      <c r="CC745" s="140"/>
      <c r="CD745" s="126"/>
      <c r="CE745" s="16"/>
      <c r="CG745" s="12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</row>
    <row r="746" spans="1:147" s="107" customFormat="1" x14ac:dyDescent="0.2">
      <c r="A746" s="81"/>
      <c r="B746" s="16"/>
      <c r="C746" s="115"/>
      <c r="D746" s="116"/>
      <c r="E746" s="16"/>
      <c r="F746" s="16"/>
      <c r="G746" s="16"/>
      <c r="H746" s="16"/>
      <c r="J746" s="126"/>
      <c r="K746" s="126"/>
      <c r="L746" s="126"/>
      <c r="M746" s="126"/>
      <c r="N746" s="126"/>
      <c r="O746" s="126"/>
      <c r="P746" s="126"/>
      <c r="Q746" s="58"/>
      <c r="R746" s="139"/>
      <c r="S746" s="58"/>
      <c r="T746" s="16"/>
      <c r="U746" s="16"/>
      <c r="V746" s="16"/>
      <c r="W746" s="16"/>
      <c r="X746" s="16"/>
      <c r="Y746" s="16"/>
      <c r="Z746" s="16"/>
      <c r="AA746" s="140"/>
      <c r="AB746" s="126"/>
      <c r="AC746" s="16"/>
      <c r="AD746" s="16"/>
      <c r="AE746" s="16"/>
      <c r="AF746" s="16"/>
      <c r="AG746" s="16"/>
      <c r="AH746" s="140"/>
      <c r="AI746" s="126"/>
      <c r="AJ746" s="16"/>
      <c r="AK746" s="16"/>
      <c r="AL746" s="16"/>
      <c r="AM746" s="140"/>
      <c r="AN746" s="141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40"/>
      <c r="BG746" s="126"/>
      <c r="BH746" s="16"/>
      <c r="BI746" s="16"/>
      <c r="BJ746" s="16"/>
      <c r="BK746" s="16"/>
      <c r="BL746" s="16"/>
      <c r="BM746" s="16"/>
      <c r="BN746" s="16"/>
      <c r="BO746" s="16"/>
      <c r="BP746" s="140"/>
      <c r="BQ746" s="126"/>
      <c r="BR746" s="16"/>
      <c r="BS746" s="16"/>
      <c r="BT746" s="16"/>
      <c r="BU746" s="16"/>
      <c r="BV746" s="16"/>
      <c r="BW746" s="140"/>
      <c r="BX746" s="126"/>
      <c r="BY746" s="16"/>
      <c r="BZ746" s="140"/>
      <c r="CA746" s="126"/>
      <c r="CB746" s="16"/>
      <c r="CC746" s="140"/>
      <c r="CD746" s="126"/>
      <c r="CE746" s="16"/>
      <c r="CG746" s="12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</row>
    <row r="747" spans="1:147" s="107" customFormat="1" x14ac:dyDescent="0.2">
      <c r="A747" s="81"/>
      <c r="B747" s="16"/>
      <c r="C747" s="115"/>
      <c r="D747" s="116"/>
      <c r="E747" s="16"/>
      <c r="F747" s="16"/>
      <c r="G747" s="16"/>
      <c r="H747" s="16"/>
      <c r="J747" s="126"/>
      <c r="K747" s="126"/>
      <c r="L747" s="126"/>
      <c r="M747" s="126"/>
      <c r="N747" s="126"/>
      <c r="O747" s="126"/>
      <c r="P747" s="126"/>
      <c r="Q747" s="58"/>
      <c r="R747" s="139"/>
      <c r="S747" s="58"/>
      <c r="T747" s="16"/>
      <c r="U747" s="16"/>
      <c r="V747" s="16"/>
      <c r="W747" s="16"/>
      <c r="X747" s="16"/>
      <c r="Y747" s="16"/>
      <c r="Z747" s="16"/>
      <c r="AA747" s="140"/>
      <c r="AB747" s="126"/>
      <c r="AC747" s="16"/>
      <c r="AD747" s="16"/>
      <c r="AE747" s="16"/>
      <c r="AF747" s="16"/>
      <c r="AG747" s="16"/>
      <c r="AH747" s="140"/>
      <c r="AI747" s="126"/>
      <c r="AJ747" s="16"/>
      <c r="AK747" s="16"/>
      <c r="AL747" s="16"/>
      <c r="AM747" s="140"/>
      <c r="AN747" s="141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40"/>
      <c r="BG747" s="126"/>
      <c r="BH747" s="16"/>
      <c r="BI747" s="16"/>
      <c r="BJ747" s="16"/>
      <c r="BK747" s="16"/>
      <c r="BL747" s="16"/>
      <c r="BM747" s="16"/>
      <c r="BN747" s="16"/>
      <c r="BO747" s="16"/>
      <c r="BP747" s="140"/>
      <c r="BQ747" s="126"/>
      <c r="BR747" s="16"/>
      <c r="BS747" s="16"/>
      <c r="BT747" s="16"/>
      <c r="BU747" s="16"/>
      <c r="BV747" s="16"/>
      <c r="BW747" s="140"/>
      <c r="BX747" s="126"/>
      <c r="BY747" s="16"/>
      <c r="BZ747" s="140"/>
      <c r="CA747" s="126"/>
      <c r="CB747" s="16"/>
      <c r="CC747" s="140"/>
      <c r="CD747" s="126"/>
      <c r="CE747" s="16"/>
      <c r="CG747" s="12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</row>
    <row r="748" spans="1:147" s="107" customFormat="1" x14ac:dyDescent="0.2">
      <c r="A748" s="81"/>
      <c r="B748" s="16"/>
      <c r="C748" s="115"/>
      <c r="D748" s="116"/>
      <c r="E748" s="16"/>
      <c r="F748" s="16"/>
      <c r="G748" s="16"/>
      <c r="H748" s="16"/>
      <c r="J748" s="126"/>
      <c r="K748" s="126"/>
      <c r="L748" s="126"/>
      <c r="M748" s="126"/>
      <c r="N748" s="126"/>
      <c r="O748" s="126"/>
      <c r="P748" s="126"/>
      <c r="Q748" s="58"/>
      <c r="R748" s="139"/>
      <c r="S748" s="58"/>
      <c r="T748" s="16"/>
      <c r="U748" s="16"/>
      <c r="V748" s="16"/>
      <c r="W748" s="16"/>
      <c r="X748" s="16"/>
      <c r="Y748" s="16"/>
      <c r="Z748" s="16"/>
      <c r="AA748" s="140"/>
      <c r="AB748" s="126"/>
      <c r="AC748" s="16"/>
      <c r="AD748" s="16"/>
      <c r="AE748" s="16"/>
      <c r="AF748" s="16"/>
      <c r="AG748" s="16"/>
      <c r="AH748" s="140"/>
      <c r="AI748" s="126"/>
      <c r="AJ748" s="16"/>
      <c r="AK748" s="16"/>
      <c r="AL748" s="16"/>
      <c r="AM748" s="140"/>
      <c r="AN748" s="141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40"/>
      <c r="BG748" s="126"/>
      <c r="BH748" s="16"/>
      <c r="BI748" s="16"/>
      <c r="BJ748" s="16"/>
      <c r="BK748" s="16"/>
      <c r="BL748" s="16"/>
      <c r="BM748" s="16"/>
      <c r="BN748" s="16"/>
      <c r="BO748" s="16"/>
      <c r="BP748" s="140"/>
      <c r="BQ748" s="126"/>
      <c r="BR748" s="16"/>
      <c r="BS748" s="16"/>
      <c r="BT748" s="16"/>
      <c r="BU748" s="16"/>
      <c r="BV748" s="16"/>
      <c r="BW748" s="140"/>
      <c r="BX748" s="126"/>
      <c r="BY748" s="16"/>
      <c r="BZ748" s="140"/>
      <c r="CA748" s="126"/>
      <c r="CB748" s="16"/>
      <c r="CC748" s="140"/>
      <c r="CD748" s="126"/>
      <c r="CE748" s="16"/>
      <c r="CG748" s="12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</row>
    <row r="749" spans="1:147" s="107" customFormat="1" x14ac:dyDescent="0.2">
      <c r="A749" s="138"/>
      <c r="B749" s="16"/>
      <c r="C749" s="115"/>
      <c r="D749" s="116"/>
      <c r="E749" s="16"/>
      <c r="F749" s="16"/>
      <c r="G749" s="16"/>
      <c r="H749" s="16"/>
      <c r="J749" s="126"/>
      <c r="K749" s="126"/>
      <c r="L749" s="126"/>
      <c r="M749" s="126"/>
      <c r="N749" s="126"/>
      <c r="O749" s="126"/>
      <c r="P749" s="126"/>
      <c r="Q749" s="58"/>
      <c r="R749" s="139"/>
      <c r="S749" s="58"/>
      <c r="T749" s="16"/>
      <c r="U749" s="16"/>
      <c r="V749" s="16"/>
      <c r="W749" s="16"/>
      <c r="X749" s="16"/>
      <c r="Y749" s="16"/>
      <c r="Z749" s="16"/>
      <c r="AA749" s="140"/>
      <c r="AB749" s="126"/>
      <c r="AC749" s="16"/>
      <c r="AD749" s="16"/>
      <c r="AE749" s="16"/>
      <c r="AF749" s="16"/>
      <c r="AG749" s="16"/>
      <c r="AH749" s="140"/>
      <c r="AI749" s="126"/>
      <c r="AJ749" s="16"/>
      <c r="AK749" s="16"/>
      <c r="AL749" s="16"/>
      <c r="AM749" s="140"/>
      <c r="AN749" s="141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40"/>
      <c r="BG749" s="126"/>
      <c r="BH749" s="16"/>
      <c r="BI749" s="16"/>
      <c r="BJ749" s="16"/>
      <c r="BK749" s="16"/>
      <c r="BL749" s="16"/>
      <c r="BM749" s="16"/>
      <c r="BN749" s="16"/>
      <c r="BO749" s="16"/>
      <c r="BP749" s="140"/>
      <c r="BQ749" s="126"/>
      <c r="BR749" s="16"/>
      <c r="BS749" s="16"/>
      <c r="BT749" s="16"/>
      <c r="BU749" s="16"/>
      <c r="BV749" s="16"/>
      <c r="BW749" s="140"/>
      <c r="BX749" s="126"/>
      <c r="BY749" s="16"/>
      <c r="BZ749" s="140"/>
      <c r="CA749" s="126"/>
      <c r="CB749" s="16"/>
      <c r="CC749" s="140"/>
      <c r="CD749" s="126"/>
      <c r="CE749" s="16"/>
      <c r="CG749" s="12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</row>
    <row r="750" spans="1:147" s="107" customFormat="1" x14ac:dyDescent="0.2">
      <c r="A750" s="81"/>
      <c r="B750" s="16"/>
      <c r="C750" s="115"/>
      <c r="D750" s="116"/>
      <c r="E750" s="16"/>
      <c r="F750" s="16"/>
      <c r="G750" s="16"/>
      <c r="H750" s="16"/>
      <c r="J750" s="126"/>
      <c r="K750" s="126"/>
      <c r="L750" s="126"/>
      <c r="M750" s="126"/>
      <c r="N750" s="126"/>
      <c r="O750" s="126"/>
      <c r="P750" s="126"/>
      <c r="Q750" s="58"/>
      <c r="R750" s="139"/>
      <c r="S750" s="58"/>
      <c r="T750" s="16"/>
      <c r="U750" s="16"/>
      <c r="V750" s="16"/>
      <c r="W750" s="16"/>
      <c r="X750" s="16"/>
      <c r="Y750" s="16"/>
      <c r="Z750" s="16"/>
      <c r="AA750" s="140"/>
      <c r="AB750" s="126"/>
      <c r="AC750" s="16"/>
      <c r="AD750" s="16"/>
      <c r="AE750" s="16"/>
      <c r="AF750" s="16"/>
      <c r="AG750" s="16"/>
      <c r="AH750" s="140"/>
      <c r="AI750" s="126"/>
      <c r="AJ750" s="16"/>
      <c r="AK750" s="16"/>
      <c r="AL750" s="16"/>
      <c r="AM750" s="140"/>
      <c r="AN750" s="141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40"/>
      <c r="BG750" s="126"/>
      <c r="BH750" s="16"/>
      <c r="BI750" s="16"/>
      <c r="BJ750" s="16"/>
      <c r="BK750" s="16"/>
      <c r="BL750" s="16"/>
      <c r="BM750" s="16"/>
      <c r="BN750" s="16"/>
      <c r="BO750" s="16"/>
      <c r="BP750" s="140"/>
      <c r="BQ750" s="126"/>
      <c r="BR750" s="16"/>
      <c r="BS750" s="16"/>
      <c r="BT750" s="16"/>
      <c r="BU750" s="16"/>
      <c r="BV750" s="16"/>
      <c r="BW750" s="140"/>
      <c r="BX750" s="126"/>
      <c r="BY750" s="16"/>
      <c r="BZ750" s="140"/>
      <c r="CA750" s="126"/>
      <c r="CB750" s="16"/>
      <c r="CC750" s="140"/>
      <c r="CD750" s="126"/>
      <c r="CE750" s="16"/>
      <c r="CG750" s="12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</row>
    <row r="751" spans="1:147" s="107" customFormat="1" x14ac:dyDescent="0.2">
      <c r="A751" s="81"/>
      <c r="B751" s="16"/>
      <c r="C751" s="115"/>
      <c r="D751" s="116"/>
      <c r="E751" s="16"/>
      <c r="F751" s="16"/>
      <c r="G751" s="16"/>
      <c r="H751" s="16"/>
      <c r="J751" s="126"/>
      <c r="K751" s="126"/>
      <c r="L751" s="126"/>
      <c r="M751" s="126"/>
      <c r="N751" s="126"/>
      <c r="O751" s="126"/>
      <c r="P751" s="126"/>
      <c r="Q751" s="58"/>
      <c r="R751" s="139"/>
      <c r="S751" s="58"/>
      <c r="T751" s="16"/>
      <c r="U751" s="16"/>
      <c r="V751" s="16"/>
      <c r="W751" s="16"/>
      <c r="X751" s="16"/>
      <c r="Y751" s="16"/>
      <c r="Z751" s="16"/>
      <c r="AA751" s="140"/>
      <c r="AB751" s="126"/>
      <c r="AC751" s="16"/>
      <c r="AD751" s="16"/>
      <c r="AE751" s="16"/>
      <c r="AF751" s="16"/>
      <c r="AG751" s="16"/>
      <c r="AH751" s="140"/>
      <c r="AI751" s="126"/>
      <c r="AJ751" s="16"/>
      <c r="AK751" s="16"/>
      <c r="AL751" s="16"/>
      <c r="AM751" s="140"/>
      <c r="AN751" s="141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40"/>
      <c r="BG751" s="126"/>
      <c r="BH751" s="16"/>
      <c r="BI751" s="16"/>
      <c r="BJ751" s="16"/>
      <c r="BK751" s="16"/>
      <c r="BL751" s="16"/>
      <c r="BM751" s="16"/>
      <c r="BN751" s="16"/>
      <c r="BO751" s="16"/>
      <c r="BP751" s="140"/>
      <c r="BQ751" s="126"/>
      <c r="BR751" s="16"/>
      <c r="BS751" s="16"/>
      <c r="BT751" s="16"/>
      <c r="BU751" s="16"/>
      <c r="BV751" s="16"/>
      <c r="BW751" s="140"/>
      <c r="BX751" s="126"/>
      <c r="BY751" s="16"/>
      <c r="BZ751" s="140"/>
      <c r="CA751" s="126"/>
      <c r="CB751" s="16"/>
      <c r="CC751" s="140"/>
      <c r="CD751" s="126"/>
      <c r="CE751" s="16"/>
      <c r="CG751" s="12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</row>
    <row r="752" spans="1:147" s="107" customFormat="1" x14ac:dyDescent="0.2">
      <c r="A752" s="81"/>
      <c r="B752" s="16"/>
      <c r="C752" s="115"/>
      <c r="D752" s="116"/>
      <c r="E752" s="16"/>
      <c r="F752" s="16"/>
      <c r="G752" s="16"/>
      <c r="H752" s="16"/>
      <c r="J752" s="126"/>
      <c r="K752" s="126"/>
      <c r="L752" s="126"/>
      <c r="M752" s="126"/>
      <c r="N752" s="126"/>
      <c r="O752" s="126"/>
      <c r="P752" s="126"/>
      <c r="Q752" s="58"/>
      <c r="R752" s="139"/>
      <c r="S752" s="58"/>
      <c r="T752" s="16"/>
      <c r="U752" s="16"/>
      <c r="V752" s="16"/>
      <c r="W752" s="16"/>
      <c r="X752" s="16"/>
      <c r="Y752" s="16"/>
      <c r="Z752" s="16"/>
      <c r="AA752" s="140"/>
      <c r="AB752" s="126"/>
      <c r="AC752" s="16"/>
      <c r="AD752" s="16"/>
      <c r="AE752" s="16"/>
      <c r="AF752" s="16"/>
      <c r="AG752" s="16"/>
      <c r="AH752" s="140"/>
      <c r="AI752" s="126"/>
      <c r="AJ752" s="16"/>
      <c r="AK752" s="16"/>
      <c r="AL752" s="16"/>
      <c r="AM752" s="140"/>
      <c r="AN752" s="141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40"/>
      <c r="BG752" s="126"/>
      <c r="BH752" s="16"/>
      <c r="BI752" s="16"/>
      <c r="BJ752" s="16"/>
      <c r="BK752" s="16"/>
      <c r="BL752" s="16"/>
      <c r="BM752" s="16"/>
      <c r="BN752" s="16"/>
      <c r="BO752" s="16"/>
      <c r="BP752" s="140"/>
      <c r="BQ752" s="126"/>
      <c r="BR752" s="16"/>
      <c r="BS752" s="16"/>
      <c r="BT752" s="16"/>
      <c r="BU752" s="16"/>
      <c r="BV752" s="16"/>
      <c r="BW752" s="140"/>
      <c r="BX752" s="126"/>
      <c r="BY752" s="16"/>
      <c r="BZ752" s="140"/>
      <c r="CA752" s="126"/>
      <c r="CB752" s="16"/>
      <c r="CC752" s="140"/>
      <c r="CD752" s="126"/>
      <c r="CE752" s="16"/>
      <c r="CG752" s="12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</row>
    <row r="753" spans="1:147" s="107" customFormat="1" x14ac:dyDescent="0.2">
      <c r="A753" s="81"/>
      <c r="B753" s="16"/>
      <c r="C753" s="115"/>
      <c r="D753" s="116"/>
      <c r="E753" s="16"/>
      <c r="F753" s="16"/>
      <c r="G753" s="16"/>
      <c r="H753" s="16"/>
      <c r="J753" s="126"/>
      <c r="K753" s="126"/>
      <c r="L753" s="126"/>
      <c r="M753" s="126"/>
      <c r="N753" s="126"/>
      <c r="O753" s="126"/>
      <c r="P753" s="126"/>
      <c r="Q753" s="58"/>
      <c r="R753" s="139"/>
      <c r="S753" s="58"/>
      <c r="T753" s="16"/>
      <c r="U753" s="16"/>
      <c r="V753" s="16"/>
      <c r="W753" s="16"/>
      <c r="X753" s="16"/>
      <c r="Y753" s="16"/>
      <c r="Z753" s="16"/>
      <c r="AA753" s="140"/>
      <c r="AB753" s="126"/>
      <c r="AC753" s="16"/>
      <c r="AD753" s="16"/>
      <c r="AE753" s="16"/>
      <c r="AF753" s="16"/>
      <c r="AG753" s="16"/>
      <c r="AH753" s="140"/>
      <c r="AI753" s="126"/>
      <c r="AJ753" s="16"/>
      <c r="AK753" s="16"/>
      <c r="AL753" s="16"/>
      <c r="AM753" s="140"/>
      <c r="AN753" s="141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40"/>
      <c r="BG753" s="126"/>
      <c r="BH753" s="16"/>
      <c r="BI753" s="16"/>
      <c r="BJ753" s="16"/>
      <c r="BK753" s="16"/>
      <c r="BL753" s="16"/>
      <c r="BM753" s="16"/>
      <c r="BN753" s="16"/>
      <c r="BO753" s="16"/>
      <c r="BP753" s="140"/>
      <c r="BQ753" s="126"/>
      <c r="BR753" s="16"/>
      <c r="BS753" s="16"/>
      <c r="BT753" s="16"/>
      <c r="BU753" s="16"/>
      <c r="BV753" s="16"/>
      <c r="BW753" s="140"/>
      <c r="BX753" s="126"/>
      <c r="BY753" s="16"/>
      <c r="BZ753" s="140"/>
      <c r="CA753" s="126"/>
      <c r="CB753" s="16"/>
      <c r="CC753" s="140"/>
      <c r="CD753" s="126"/>
      <c r="CE753" s="16"/>
      <c r="CG753" s="12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</row>
    <row r="754" spans="1:147" s="107" customFormat="1" x14ac:dyDescent="0.2">
      <c r="A754" s="81"/>
      <c r="B754" s="16"/>
      <c r="C754" s="115"/>
      <c r="D754" s="116"/>
      <c r="E754" s="16"/>
      <c r="F754" s="16"/>
      <c r="G754" s="16"/>
      <c r="H754" s="16"/>
      <c r="J754" s="126"/>
      <c r="K754" s="126"/>
      <c r="L754" s="126"/>
      <c r="M754" s="126"/>
      <c r="N754" s="126"/>
      <c r="O754" s="126"/>
      <c r="P754" s="126"/>
      <c r="Q754" s="58"/>
      <c r="R754" s="139"/>
      <c r="S754" s="58"/>
      <c r="T754" s="16"/>
      <c r="U754" s="16"/>
      <c r="V754" s="16"/>
      <c r="W754" s="16"/>
      <c r="X754" s="16"/>
      <c r="Y754" s="16"/>
      <c r="Z754" s="16"/>
      <c r="AA754" s="140"/>
      <c r="AB754" s="126"/>
      <c r="AC754" s="16"/>
      <c r="AD754" s="16"/>
      <c r="AE754" s="16"/>
      <c r="AF754" s="16"/>
      <c r="AG754" s="16"/>
      <c r="AH754" s="140"/>
      <c r="AI754" s="126"/>
      <c r="AJ754" s="16"/>
      <c r="AK754" s="16"/>
      <c r="AL754" s="16"/>
      <c r="AM754" s="140"/>
      <c r="AN754" s="141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40"/>
      <c r="BG754" s="126"/>
      <c r="BH754" s="16"/>
      <c r="BI754" s="16"/>
      <c r="BJ754" s="16"/>
      <c r="BK754" s="16"/>
      <c r="BL754" s="16"/>
      <c r="BM754" s="16"/>
      <c r="BN754" s="16"/>
      <c r="BO754" s="16"/>
      <c r="BP754" s="140"/>
      <c r="BQ754" s="126"/>
      <c r="BR754" s="16"/>
      <c r="BS754" s="16"/>
      <c r="BT754" s="16"/>
      <c r="BU754" s="16"/>
      <c r="BV754" s="16"/>
      <c r="BW754" s="140"/>
      <c r="BX754" s="126"/>
      <c r="BY754" s="16"/>
      <c r="BZ754" s="140"/>
      <c r="CA754" s="126"/>
      <c r="CB754" s="16"/>
      <c r="CC754" s="140"/>
      <c r="CD754" s="126"/>
      <c r="CE754" s="16"/>
      <c r="CG754" s="12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</row>
    <row r="755" spans="1:147" s="107" customFormat="1" x14ac:dyDescent="0.2">
      <c r="A755" s="81"/>
      <c r="B755" s="16"/>
      <c r="C755" s="115"/>
      <c r="D755" s="116"/>
      <c r="E755" s="16"/>
      <c r="F755" s="16"/>
      <c r="G755" s="16"/>
      <c r="H755" s="16"/>
      <c r="J755" s="126"/>
      <c r="K755" s="126"/>
      <c r="L755" s="126"/>
      <c r="M755" s="126"/>
      <c r="N755" s="126"/>
      <c r="O755" s="126"/>
      <c r="P755" s="126"/>
      <c r="Q755" s="58"/>
      <c r="R755" s="139"/>
      <c r="S755" s="58"/>
      <c r="T755" s="16"/>
      <c r="U755" s="16"/>
      <c r="V755" s="16"/>
      <c r="W755" s="16"/>
      <c r="X755" s="16"/>
      <c r="Y755" s="16"/>
      <c r="Z755" s="16"/>
      <c r="AA755" s="140"/>
      <c r="AB755" s="126"/>
      <c r="AC755" s="16"/>
      <c r="AD755" s="16"/>
      <c r="AE755" s="16"/>
      <c r="AF755" s="16"/>
      <c r="AG755" s="16"/>
      <c r="AH755" s="140"/>
      <c r="AI755" s="126"/>
      <c r="AJ755" s="16"/>
      <c r="AK755" s="16"/>
      <c r="AL755" s="16"/>
      <c r="AM755" s="140"/>
      <c r="AN755" s="141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40"/>
      <c r="BG755" s="126"/>
      <c r="BH755" s="16"/>
      <c r="BI755" s="16"/>
      <c r="BJ755" s="16"/>
      <c r="BK755" s="16"/>
      <c r="BL755" s="16"/>
      <c r="BM755" s="16"/>
      <c r="BN755" s="16"/>
      <c r="BO755" s="16"/>
      <c r="BP755" s="140"/>
      <c r="BQ755" s="126"/>
      <c r="BR755" s="16"/>
      <c r="BS755" s="16"/>
      <c r="BT755" s="16"/>
      <c r="BU755" s="16"/>
      <c r="BV755" s="16"/>
      <c r="BW755" s="140"/>
      <c r="BX755" s="126"/>
      <c r="BY755" s="16"/>
      <c r="BZ755" s="140"/>
      <c r="CA755" s="126"/>
      <c r="CB755" s="16"/>
      <c r="CC755" s="140"/>
      <c r="CD755" s="126"/>
      <c r="CE755" s="16"/>
      <c r="CG755" s="12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</row>
    <row r="756" spans="1:147" s="107" customFormat="1" x14ac:dyDescent="0.2">
      <c r="A756" s="81"/>
      <c r="B756" s="16"/>
      <c r="C756" s="115"/>
      <c r="D756" s="116"/>
      <c r="E756" s="16"/>
      <c r="F756" s="16"/>
      <c r="G756" s="16"/>
      <c r="H756" s="16"/>
      <c r="J756" s="126"/>
      <c r="K756" s="126"/>
      <c r="L756" s="126"/>
      <c r="M756" s="126"/>
      <c r="N756" s="126"/>
      <c r="O756" s="126"/>
      <c r="P756" s="126"/>
      <c r="Q756" s="58"/>
      <c r="R756" s="139"/>
      <c r="S756" s="58"/>
      <c r="T756" s="16"/>
      <c r="U756" s="16"/>
      <c r="V756" s="16"/>
      <c r="W756" s="16"/>
      <c r="X756" s="16"/>
      <c r="Y756" s="16"/>
      <c r="Z756" s="16"/>
      <c r="AA756" s="140"/>
      <c r="AB756" s="126"/>
      <c r="AC756" s="16"/>
      <c r="AD756" s="16"/>
      <c r="AE756" s="16"/>
      <c r="AF756" s="16"/>
      <c r="AG756" s="16"/>
      <c r="AH756" s="140"/>
      <c r="AI756" s="126"/>
      <c r="AJ756" s="16"/>
      <c r="AK756" s="16"/>
      <c r="AL756" s="16"/>
      <c r="AM756" s="140"/>
      <c r="AN756" s="141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40"/>
      <c r="BG756" s="126"/>
      <c r="BH756" s="16"/>
      <c r="BI756" s="16"/>
      <c r="BJ756" s="16"/>
      <c r="BK756" s="16"/>
      <c r="BL756" s="16"/>
      <c r="BM756" s="16"/>
      <c r="BN756" s="16"/>
      <c r="BO756" s="16"/>
      <c r="BP756" s="140"/>
      <c r="BQ756" s="126"/>
      <c r="BR756" s="16"/>
      <c r="BS756" s="16"/>
      <c r="BT756" s="16"/>
      <c r="BU756" s="16"/>
      <c r="BV756" s="16"/>
      <c r="BW756" s="140"/>
      <c r="BX756" s="126"/>
      <c r="BY756" s="16"/>
      <c r="BZ756" s="140"/>
      <c r="CA756" s="126"/>
      <c r="CB756" s="16"/>
      <c r="CC756" s="140"/>
      <c r="CD756" s="126"/>
      <c r="CE756" s="16"/>
      <c r="CG756" s="12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</row>
    <row r="757" spans="1:147" s="107" customFormat="1" x14ac:dyDescent="0.2">
      <c r="A757" s="81"/>
      <c r="B757" s="16"/>
      <c r="C757" s="115"/>
      <c r="D757" s="116"/>
      <c r="E757" s="16"/>
      <c r="F757" s="16"/>
      <c r="G757" s="16"/>
      <c r="H757" s="16"/>
      <c r="J757" s="126"/>
      <c r="K757" s="126"/>
      <c r="L757" s="126"/>
      <c r="M757" s="126"/>
      <c r="N757" s="126"/>
      <c r="O757" s="126"/>
      <c r="P757" s="126"/>
      <c r="Q757" s="58"/>
      <c r="R757" s="139"/>
      <c r="S757" s="58"/>
      <c r="T757" s="16"/>
      <c r="U757" s="16"/>
      <c r="V757" s="16"/>
      <c r="W757" s="16"/>
      <c r="X757" s="16"/>
      <c r="Y757" s="16"/>
      <c r="Z757" s="16"/>
      <c r="AA757" s="140"/>
      <c r="AB757" s="126"/>
      <c r="AC757" s="16"/>
      <c r="AD757" s="16"/>
      <c r="AE757" s="16"/>
      <c r="AF757" s="16"/>
      <c r="AG757" s="16"/>
      <c r="AH757" s="140"/>
      <c r="AI757" s="126"/>
      <c r="AJ757" s="16"/>
      <c r="AK757" s="16"/>
      <c r="AL757" s="16"/>
      <c r="AM757" s="140"/>
      <c r="AN757" s="141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40"/>
      <c r="BG757" s="126"/>
      <c r="BH757" s="16"/>
      <c r="BI757" s="16"/>
      <c r="BJ757" s="16"/>
      <c r="BK757" s="16"/>
      <c r="BL757" s="16"/>
      <c r="BM757" s="16"/>
      <c r="BN757" s="16"/>
      <c r="BO757" s="16"/>
      <c r="BP757" s="140"/>
      <c r="BQ757" s="126"/>
      <c r="BR757" s="16"/>
      <c r="BS757" s="16"/>
      <c r="BT757" s="16"/>
      <c r="BU757" s="16"/>
      <c r="BV757" s="16"/>
      <c r="BW757" s="140"/>
      <c r="BX757" s="126"/>
      <c r="BY757" s="16"/>
      <c r="BZ757" s="140"/>
      <c r="CA757" s="126"/>
      <c r="CB757" s="16"/>
      <c r="CC757" s="140"/>
      <c r="CD757" s="126"/>
      <c r="CE757" s="16"/>
      <c r="CG757" s="12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</row>
    <row r="758" spans="1:147" s="107" customFormat="1" x14ac:dyDescent="0.2">
      <c r="A758" s="81"/>
      <c r="B758" s="16"/>
      <c r="C758" s="115"/>
      <c r="D758" s="116"/>
      <c r="E758" s="16"/>
      <c r="F758" s="16"/>
      <c r="G758" s="16"/>
      <c r="H758" s="16"/>
      <c r="J758" s="126"/>
      <c r="K758" s="126"/>
      <c r="L758" s="126"/>
      <c r="M758" s="126"/>
      <c r="N758" s="126"/>
      <c r="O758" s="126"/>
      <c r="P758" s="126"/>
      <c r="Q758" s="58"/>
      <c r="R758" s="139"/>
      <c r="S758" s="58"/>
      <c r="T758" s="16"/>
      <c r="U758" s="16"/>
      <c r="V758" s="16"/>
      <c r="W758" s="16"/>
      <c r="X758" s="16"/>
      <c r="Y758" s="16"/>
      <c r="Z758" s="16"/>
      <c r="AA758" s="140"/>
      <c r="AB758" s="126"/>
      <c r="AC758" s="16"/>
      <c r="AD758" s="16"/>
      <c r="AE758" s="16"/>
      <c r="AF758" s="16"/>
      <c r="AG758" s="16"/>
      <c r="AH758" s="140"/>
      <c r="AI758" s="126"/>
      <c r="AJ758" s="16"/>
      <c r="AK758" s="16"/>
      <c r="AL758" s="16"/>
      <c r="AM758" s="140"/>
      <c r="AN758" s="141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40"/>
      <c r="BG758" s="126"/>
      <c r="BH758" s="16"/>
      <c r="BI758" s="16"/>
      <c r="BJ758" s="16"/>
      <c r="BK758" s="16"/>
      <c r="BL758" s="16"/>
      <c r="BM758" s="16"/>
      <c r="BN758" s="16"/>
      <c r="BO758" s="16"/>
      <c r="BP758" s="140"/>
      <c r="BQ758" s="126"/>
      <c r="BR758" s="16"/>
      <c r="BS758" s="16"/>
      <c r="BT758" s="16"/>
      <c r="BU758" s="16"/>
      <c r="BV758" s="16"/>
      <c r="BW758" s="140"/>
      <c r="BX758" s="126"/>
      <c r="BY758" s="16"/>
      <c r="BZ758" s="140"/>
      <c r="CA758" s="126"/>
      <c r="CB758" s="16"/>
      <c r="CC758" s="140"/>
      <c r="CD758" s="126"/>
      <c r="CE758" s="16"/>
      <c r="CG758" s="12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</row>
    <row r="759" spans="1:147" s="107" customFormat="1" x14ac:dyDescent="0.2">
      <c r="A759" s="81"/>
      <c r="B759" s="16"/>
      <c r="C759" s="115"/>
      <c r="D759" s="116"/>
      <c r="E759" s="16"/>
      <c r="F759" s="16"/>
      <c r="G759" s="16"/>
      <c r="H759" s="16"/>
      <c r="J759" s="126"/>
      <c r="K759" s="126"/>
      <c r="L759" s="126"/>
      <c r="M759" s="126"/>
      <c r="N759" s="126"/>
      <c r="O759" s="126"/>
      <c r="P759" s="126"/>
      <c r="Q759" s="58"/>
      <c r="R759" s="139"/>
      <c r="S759" s="58"/>
      <c r="T759" s="16"/>
      <c r="U759" s="16"/>
      <c r="V759" s="16"/>
      <c r="W759" s="16"/>
      <c r="X759" s="16"/>
      <c r="Y759" s="16"/>
      <c r="Z759" s="16"/>
      <c r="AA759" s="140"/>
      <c r="AB759" s="126"/>
      <c r="AC759" s="16"/>
      <c r="AD759" s="16"/>
      <c r="AE759" s="16"/>
      <c r="AF759" s="16"/>
      <c r="AG759" s="16"/>
      <c r="AH759" s="140"/>
      <c r="AI759" s="126"/>
      <c r="AJ759" s="16"/>
      <c r="AK759" s="16"/>
      <c r="AL759" s="16"/>
      <c r="AM759" s="140"/>
      <c r="AN759" s="141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40"/>
      <c r="BG759" s="126"/>
      <c r="BH759" s="16"/>
      <c r="BI759" s="16"/>
      <c r="BJ759" s="16"/>
      <c r="BK759" s="16"/>
      <c r="BL759" s="16"/>
      <c r="BM759" s="16"/>
      <c r="BN759" s="16"/>
      <c r="BO759" s="16"/>
      <c r="BP759" s="140"/>
      <c r="BQ759" s="126"/>
      <c r="BR759" s="16"/>
      <c r="BS759" s="16"/>
      <c r="BT759" s="16"/>
      <c r="BU759" s="16"/>
      <c r="BV759" s="16"/>
      <c r="BW759" s="140"/>
      <c r="BX759" s="126"/>
      <c r="BY759" s="16"/>
      <c r="BZ759" s="140"/>
      <c r="CA759" s="126"/>
      <c r="CB759" s="16"/>
      <c r="CC759" s="140"/>
      <c r="CD759" s="126"/>
      <c r="CE759" s="16"/>
      <c r="CG759" s="12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</row>
    <row r="760" spans="1:147" s="107" customFormat="1" x14ac:dyDescent="0.2">
      <c r="A760" s="81"/>
      <c r="B760" s="16"/>
      <c r="C760" s="115"/>
      <c r="D760" s="116"/>
      <c r="E760" s="16"/>
      <c r="F760" s="16"/>
      <c r="G760" s="16"/>
      <c r="H760" s="16"/>
      <c r="J760" s="126"/>
      <c r="K760" s="126"/>
      <c r="L760" s="126"/>
      <c r="M760" s="126"/>
      <c r="N760" s="126"/>
      <c r="O760" s="126"/>
      <c r="P760" s="126"/>
      <c r="Q760" s="58"/>
      <c r="R760" s="139"/>
      <c r="S760" s="58"/>
      <c r="T760" s="16"/>
      <c r="U760" s="16"/>
      <c r="V760" s="16"/>
      <c r="W760" s="16"/>
      <c r="X760" s="16"/>
      <c r="Y760" s="16"/>
      <c r="Z760" s="16"/>
      <c r="AA760" s="140"/>
      <c r="AB760" s="126"/>
      <c r="AC760" s="16"/>
      <c r="AD760" s="16"/>
      <c r="AE760" s="16"/>
      <c r="AF760" s="16"/>
      <c r="AG760" s="16"/>
      <c r="AH760" s="140"/>
      <c r="AI760" s="126"/>
      <c r="AJ760" s="16"/>
      <c r="AK760" s="16"/>
      <c r="AL760" s="16"/>
      <c r="AM760" s="140"/>
      <c r="AN760" s="141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40"/>
      <c r="BG760" s="126"/>
      <c r="BH760" s="16"/>
      <c r="BI760" s="16"/>
      <c r="BJ760" s="16"/>
      <c r="BK760" s="16"/>
      <c r="BL760" s="16"/>
      <c r="BM760" s="16"/>
      <c r="BN760" s="16"/>
      <c r="BO760" s="16"/>
      <c r="BP760" s="140"/>
      <c r="BQ760" s="126"/>
      <c r="BR760" s="16"/>
      <c r="BS760" s="16"/>
      <c r="BT760" s="16"/>
      <c r="BU760" s="16"/>
      <c r="BV760" s="16"/>
      <c r="BW760" s="140"/>
      <c r="BX760" s="126"/>
      <c r="BY760" s="16"/>
      <c r="BZ760" s="140"/>
      <c r="CA760" s="126"/>
      <c r="CB760" s="16"/>
      <c r="CC760" s="140"/>
      <c r="CD760" s="126"/>
      <c r="CE760" s="16"/>
      <c r="CG760" s="12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</row>
    <row r="761" spans="1:147" s="107" customFormat="1" x14ac:dyDescent="0.2">
      <c r="A761" s="81"/>
      <c r="B761" s="16"/>
      <c r="C761" s="115"/>
      <c r="D761" s="116"/>
      <c r="E761" s="16"/>
      <c r="F761" s="16"/>
      <c r="G761" s="16"/>
      <c r="H761" s="16"/>
      <c r="J761" s="126"/>
      <c r="K761" s="126"/>
      <c r="L761" s="126"/>
      <c r="M761" s="126"/>
      <c r="N761" s="126"/>
      <c r="O761" s="126"/>
      <c r="P761" s="126"/>
      <c r="Q761" s="58"/>
      <c r="R761" s="139"/>
      <c r="S761" s="58"/>
      <c r="T761" s="16"/>
      <c r="U761" s="16"/>
      <c r="V761" s="16"/>
      <c r="W761" s="16"/>
      <c r="X761" s="16"/>
      <c r="Y761" s="16"/>
      <c r="Z761" s="16"/>
      <c r="AA761" s="140"/>
      <c r="AB761" s="126"/>
      <c r="AC761" s="16"/>
      <c r="AD761" s="16"/>
      <c r="AE761" s="16"/>
      <c r="AF761" s="16"/>
      <c r="AG761" s="16"/>
      <c r="AH761" s="140"/>
      <c r="AI761" s="126"/>
      <c r="AJ761" s="16"/>
      <c r="AK761" s="16"/>
      <c r="AL761" s="16"/>
      <c r="AM761" s="140"/>
      <c r="AN761" s="141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40"/>
      <c r="BG761" s="126"/>
      <c r="BH761" s="16"/>
      <c r="BI761" s="16"/>
      <c r="BJ761" s="16"/>
      <c r="BK761" s="16"/>
      <c r="BL761" s="16"/>
      <c r="BM761" s="16"/>
      <c r="BN761" s="16"/>
      <c r="BO761" s="16"/>
      <c r="BP761" s="140"/>
      <c r="BQ761" s="126"/>
      <c r="BR761" s="16"/>
      <c r="BS761" s="16"/>
      <c r="BT761" s="16"/>
      <c r="BU761" s="16"/>
      <c r="BV761" s="16"/>
      <c r="BW761" s="140"/>
      <c r="BX761" s="126"/>
      <c r="BY761" s="16"/>
      <c r="BZ761" s="140"/>
      <c r="CA761" s="126"/>
      <c r="CB761" s="16"/>
      <c r="CC761" s="140"/>
      <c r="CD761" s="126"/>
      <c r="CE761" s="16"/>
      <c r="CG761" s="12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</row>
    <row r="762" spans="1:147" s="107" customFormat="1" x14ac:dyDescent="0.2">
      <c r="A762" s="81"/>
      <c r="B762" s="16"/>
      <c r="C762" s="115"/>
      <c r="D762" s="116"/>
      <c r="E762" s="16"/>
      <c r="F762" s="16"/>
      <c r="G762" s="16"/>
      <c r="H762" s="16"/>
      <c r="J762" s="126"/>
      <c r="K762" s="126"/>
      <c r="L762" s="126"/>
      <c r="M762" s="126"/>
      <c r="N762" s="126"/>
      <c r="O762" s="126"/>
      <c r="P762" s="126"/>
      <c r="Q762" s="58"/>
      <c r="R762" s="139"/>
      <c r="S762" s="58"/>
      <c r="T762" s="16"/>
      <c r="U762" s="16"/>
      <c r="V762" s="16"/>
      <c r="W762" s="16"/>
      <c r="X762" s="16"/>
      <c r="Y762" s="16"/>
      <c r="Z762" s="16"/>
      <c r="AA762" s="140"/>
      <c r="AB762" s="126"/>
      <c r="AC762" s="16"/>
      <c r="AD762" s="16"/>
      <c r="AE762" s="16"/>
      <c r="AF762" s="16"/>
      <c r="AG762" s="16"/>
      <c r="AH762" s="140"/>
      <c r="AI762" s="126"/>
      <c r="AJ762" s="16"/>
      <c r="AK762" s="16"/>
      <c r="AL762" s="16"/>
      <c r="AM762" s="140"/>
      <c r="AN762" s="141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40"/>
      <c r="BG762" s="126"/>
      <c r="BH762" s="16"/>
      <c r="BI762" s="16"/>
      <c r="BJ762" s="16"/>
      <c r="BK762" s="16"/>
      <c r="BL762" s="16"/>
      <c r="BM762" s="16"/>
      <c r="BN762" s="16"/>
      <c r="BO762" s="16"/>
      <c r="BP762" s="140"/>
      <c r="BQ762" s="126"/>
      <c r="BR762" s="16"/>
      <c r="BS762" s="16"/>
      <c r="BT762" s="16"/>
      <c r="BU762" s="16"/>
      <c r="BV762" s="16"/>
      <c r="BW762" s="140"/>
      <c r="BX762" s="126"/>
      <c r="BY762" s="16"/>
      <c r="BZ762" s="140"/>
      <c r="CA762" s="126"/>
      <c r="CB762" s="16"/>
      <c r="CC762" s="140"/>
      <c r="CD762" s="126"/>
      <c r="CE762" s="16"/>
      <c r="CG762" s="12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</row>
    <row r="763" spans="1:147" s="107" customFormat="1" x14ac:dyDescent="0.2">
      <c r="A763" s="138"/>
      <c r="B763" s="16"/>
      <c r="C763" s="115"/>
      <c r="D763" s="116"/>
      <c r="E763" s="16"/>
      <c r="F763" s="16"/>
      <c r="G763" s="16"/>
      <c r="H763" s="16"/>
      <c r="J763" s="126"/>
      <c r="K763" s="126"/>
      <c r="L763" s="126"/>
      <c r="M763" s="126"/>
      <c r="N763" s="126"/>
      <c r="O763" s="126"/>
      <c r="P763" s="126"/>
      <c r="Q763" s="58"/>
      <c r="R763" s="139"/>
      <c r="S763" s="58"/>
      <c r="T763" s="16"/>
      <c r="U763" s="16"/>
      <c r="V763" s="16"/>
      <c r="W763" s="16"/>
      <c r="X763" s="16"/>
      <c r="Y763" s="16"/>
      <c r="Z763" s="16"/>
      <c r="AA763" s="140"/>
      <c r="AB763" s="126"/>
      <c r="AC763" s="16"/>
      <c r="AD763" s="16"/>
      <c r="AE763" s="16"/>
      <c r="AF763" s="16"/>
      <c r="AG763" s="16"/>
      <c r="AH763" s="140"/>
      <c r="AI763" s="126"/>
      <c r="AJ763" s="16"/>
      <c r="AK763" s="16"/>
      <c r="AL763" s="16"/>
      <c r="AM763" s="140"/>
      <c r="AN763" s="141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40"/>
      <c r="BG763" s="126"/>
      <c r="BH763" s="16"/>
      <c r="BI763" s="16"/>
      <c r="BJ763" s="16"/>
      <c r="BK763" s="16"/>
      <c r="BL763" s="16"/>
      <c r="BM763" s="16"/>
      <c r="BN763" s="16"/>
      <c r="BO763" s="16"/>
      <c r="BP763" s="140"/>
      <c r="BQ763" s="126"/>
      <c r="BR763" s="16"/>
      <c r="BS763" s="16"/>
      <c r="BT763" s="16"/>
      <c r="BU763" s="16"/>
      <c r="BV763" s="16"/>
      <c r="BW763" s="140"/>
      <c r="BX763" s="126"/>
      <c r="BY763" s="16"/>
      <c r="BZ763" s="140"/>
      <c r="CA763" s="126"/>
      <c r="CB763" s="16"/>
      <c r="CC763" s="140"/>
      <c r="CD763" s="126"/>
      <c r="CE763" s="16"/>
      <c r="CG763" s="12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</row>
    <row r="764" spans="1:147" s="107" customFormat="1" x14ac:dyDescent="0.2">
      <c r="A764" s="81"/>
      <c r="B764" s="16"/>
      <c r="C764" s="115"/>
      <c r="D764" s="116"/>
      <c r="E764" s="16"/>
      <c r="F764" s="16"/>
      <c r="G764" s="16"/>
      <c r="H764" s="16"/>
      <c r="J764" s="126"/>
      <c r="K764" s="126"/>
      <c r="L764" s="126"/>
      <c r="M764" s="126"/>
      <c r="N764" s="126"/>
      <c r="O764" s="126"/>
      <c r="P764" s="126"/>
      <c r="Q764" s="58"/>
      <c r="R764" s="139"/>
      <c r="S764" s="58"/>
      <c r="T764" s="16"/>
      <c r="U764" s="16"/>
      <c r="V764" s="16"/>
      <c r="W764" s="16"/>
      <c r="X764" s="16"/>
      <c r="Y764" s="16"/>
      <c r="Z764" s="16"/>
      <c r="AA764" s="140"/>
      <c r="AB764" s="126"/>
      <c r="AC764" s="16"/>
      <c r="AD764" s="16"/>
      <c r="AE764" s="16"/>
      <c r="AF764" s="16"/>
      <c r="AG764" s="16"/>
      <c r="AH764" s="140"/>
      <c r="AI764" s="126"/>
      <c r="AJ764" s="16"/>
      <c r="AK764" s="16"/>
      <c r="AL764" s="16"/>
      <c r="AM764" s="140"/>
      <c r="AN764" s="141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40"/>
      <c r="BG764" s="126"/>
      <c r="BH764" s="16"/>
      <c r="BI764" s="16"/>
      <c r="BJ764" s="16"/>
      <c r="BK764" s="16"/>
      <c r="BL764" s="16"/>
      <c r="BM764" s="16"/>
      <c r="BN764" s="16"/>
      <c r="BO764" s="16"/>
      <c r="BP764" s="140"/>
      <c r="BQ764" s="126"/>
      <c r="BR764" s="16"/>
      <c r="BS764" s="16"/>
      <c r="BT764" s="16"/>
      <c r="BU764" s="16"/>
      <c r="BV764" s="16"/>
      <c r="BW764" s="140"/>
      <c r="BX764" s="126"/>
      <c r="BY764" s="16"/>
      <c r="BZ764" s="140"/>
      <c r="CA764" s="126"/>
      <c r="CB764" s="16"/>
      <c r="CC764" s="140"/>
      <c r="CD764" s="126"/>
      <c r="CE764" s="16"/>
      <c r="CG764" s="12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</row>
    <row r="765" spans="1:147" s="107" customFormat="1" x14ac:dyDescent="0.2">
      <c r="A765" s="81"/>
      <c r="B765" s="16"/>
      <c r="C765" s="115"/>
      <c r="D765" s="116"/>
      <c r="E765" s="16"/>
      <c r="F765" s="16"/>
      <c r="G765" s="16"/>
      <c r="H765" s="16"/>
      <c r="J765" s="126"/>
      <c r="K765" s="126"/>
      <c r="L765" s="126"/>
      <c r="M765" s="126"/>
      <c r="N765" s="126"/>
      <c r="O765" s="126"/>
      <c r="P765" s="126"/>
      <c r="Q765" s="58"/>
      <c r="R765" s="139"/>
      <c r="S765" s="58"/>
      <c r="T765" s="16"/>
      <c r="U765" s="16"/>
      <c r="V765" s="16"/>
      <c r="W765" s="16"/>
      <c r="X765" s="16"/>
      <c r="Y765" s="16"/>
      <c r="Z765" s="16"/>
      <c r="AA765" s="140"/>
      <c r="AB765" s="126"/>
      <c r="AC765" s="16"/>
      <c r="AD765" s="16"/>
      <c r="AE765" s="16"/>
      <c r="AF765" s="16"/>
      <c r="AG765" s="16"/>
      <c r="AH765" s="140"/>
      <c r="AI765" s="126"/>
      <c r="AJ765" s="16"/>
      <c r="AK765" s="16"/>
      <c r="AL765" s="16"/>
      <c r="AM765" s="140"/>
      <c r="AN765" s="141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40"/>
      <c r="BG765" s="126"/>
      <c r="BH765" s="16"/>
      <c r="BI765" s="16"/>
      <c r="BJ765" s="16"/>
      <c r="BK765" s="16"/>
      <c r="BL765" s="16"/>
      <c r="BM765" s="16"/>
      <c r="BN765" s="16"/>
      <c r="BO765" s="16"/>
      <c r="BP765" s="140"/>
      <c r="BQ765" s="126"/>
      <c r="BR765" s="16"/>
      <c r="BS765" s="16"/>
      <c r="BT765" s="16"/>
      <c r="BU765" s="16"/>
      <c r="BV765" s="16"/>
      <c r="BW765" s="140"/>
      <c r="BX765" s="126"/>
      <c r="BY765" s="16"/>
      <c r="BZ765" s="140"/>
      <c r="CA765" s="126"/>
      <c r="CB765" s="16"/>
      <c r="CC765" s="140"/>
      <c r="CD765" s="126"/>
      <c r="CE765" s="16"/>
      <c r="CG765" s="12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</row>
    <row r="766" spans="1:147" s="107" customFormat="1" x14ac:dyDescent="0.2">
      <c r="A766" s="81"/>
      <c r="B766" s="16"/>
      <c r="C766" s="115"/>
      <c r="D766" s="116"/>
      <c r="E766" s="16"/>
      <c r="F766" s="16"/>
      <c r="G766" s="16"/>
      <c r="H766" s="16"/>
      <c r="J766" s="126"/>
      <c r="K766" s="126"/>
      <c r="L766" s="126"/>
      <c r="M766" s="126"/>
      <c r="N766" s="126"/>
      <c r="O766" s="126"/>
      <c r="P766" s="126"/>
      <c r="Q766" s="58"/>
      <c r="R766" s="139"/>
      <c r="S766" s="58"/>
      <c r="T766" s="16"/>
      <c r="U766" s="16"/>
      <c r="V766" s="16"/>
      <c r="W766" s="16"/>
      <c r="X766" s="16"/>
      <c r="Y766" s="16"/>
      <c r="Z766" s="16"/>
      <c r="AA766" s="140"/>
      <c r="AB766" s="126"/>
      <c r="AC766" s="16"/>
      <c r="AD766" s="16"/>
      <c r="AE766" s="16"/>
      <c r="AF766" s="16"/>
      <c r="AG766" s="16"/>
      <c r="AH766" s="140"/>
      <c r="AI766" s="126"/>
      <c r="AJ766" s="16"/>
      <c r="AK766" s="16"/>
      <c r="AL766" s="16"/>
      <c r="AM766" s="140"/>
      <c r="AN766" s="141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40"/>
      <c r="BG766" s="126"/>
      <c r="BH766" s="16"/>
      <c r="BI766" s="16"/>
      <c r="BJ766" s="16"/>
      <c r="BK766" s="16"/>
      <c r="BL766" s="16"/>
      <c r="BM766" s="16"/>
      <c r="BN766" s="16"/>
      <c r="BO766" s="16"/>
      <c r="BP766" s="140"/>
      <c r="BQ766" s="126"/>
      <c r="BR766" s="16"/>
      <c r="BS766" s="16"/>
      <c r="BT766" s="16"/>
      <c r="BU766" s="16"/>
      <c r="BV766" s="16"/>
      <c r="BW766" s="140"/>
      <c r="BX766" s="126"/>
      <c r="BY766" s="16"/>
      <c r="BZ766" s="140"/>
      <c r="CA766" s="126"/>
      <c r="CB766" s="16"/>
      <c r="CC766" s="140"/>
      <c r="CD766" s="126"/>
      <c r="CE766" s="16"/>
      <c r="CG766" s="12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</row>
    <row r="767" spans="1:147" s="107" customFormat="1" x14ac:dyDescent="0.2">
      <c r="A767" s="81"/>
      <c r="B767" s="16"/>
      <c r="C767" s="115"/>
      <c r="D767" s="116"/>
      <c r="E767" s="16"/>
      <c r="F767" s="16"/>
      <c r="G767" s="16"/>
      <c r="H767" s="16"/>
      <c r="J767" s="126"/>
      <c r="K767" s="126"/>
      <c r="L767" s="126"/>
      <c r="M767" s="126"/>
      <c r="N767" s="126"/>
      <c r="O767" s="126"/>
      <c r="P767" s="126"/>
      <c r="Q767" s="58"/>
      <c r="R767" s="139"/>
      <c r="S767" s="58"/>
      <c r="T767" s="16"/>
      <c r="U767" s="16"/>
      <c r="V767" s="16"/>
      <c r="W767" s="16"/>
      <c r="X767" s="16"/>
      <c r="Y767" s="16"/>
      <c r="Z767" s="16"/>
      <c r="AA767" s="140"/>
      <c r="AB767" s="126"/>
      <c r="AC767" s="16"/>
      <c r="AD767" s="16"/>
      <c r="AE767" s="16"/>
      <c r="AF767" s="16"/>
      <c r="AG767" s="16"/>
      <c r="AH767" s="140"/>
      <c r="AI767" s="126"/>
      <c r="AJ767" s="16"/>
      <c r="AK767" s="16"/>
      <c r="AL767" s="16"/>
      <c r="AM767" s="140"/>
      <c r="AN767" s="141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40"/>
      <c r="BG767" s="126"/>
      <c r="BH767" s="16"/>
      <c r="BI767" s="16"/>
      <c r="BJ767" s="16"/>
      <c r="BK767" s="16"/>
      <c r="BL767" s="16"/>
      <c r="BM767" s="16"/>
      <c r="BN767" s="16"/>
      <c r="BO767" s="16"/>
      <c r="BP767" s="140"/>
      <c r="BQ767" s="126"/>
      <c r="BR767" s="16"/>
      <c r="BS767" s="16"/>
      <c r="BT767" s="16"/>
      <c r="BU767" s="16"/>
      <c r="BV767" s="16"/>
      <c r="BW767" s="140"/>
      <c r="BX767" s="126"/>
      <c r="BY767" s="16"/>
      <c r="BZ767" s="140"/>
      <c r="CA767" s="126"/>
      <c r="CB767" s="16"/>
      <c r="CC767" s="140"/>
      <c r="CD767" s="126"/>
      <c r="CE767" s="16"/>
      <c r="CG767" s="12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</row>
    <row r="768" spans="1:147" s="107" customFormat="1" x14ac:dyDescent="0.2">
      <c r="A768" s="81"/>
      <c r="B768" s="16"/>
      <c r="C768" s="115"/>
      <c r="D768" s="116"/>
      <c r="E768" s="16"/>
      <c r="F768" s="16"/>
      <c r="G768" s="16"/>
      <c r="H768" s="16"/>
      <c r="J768" s="126"/>
      <c r="K768" s="126"/>
      <c r="L768" s="126"/>
      <c r="M768" s="126"/>
      <c r="N768" s="126"/>
      <c r="O768" s="126"/>
      <c r="P768" s="126"/>
      <c r="Q768" s="58"/>
      <c r="R768" s="139"/>
      <c r="S768" s="58"/>
      <c r="T768" s="16"/>
      <c r="U768" s="16"/>
      <c r="V768" s="16"/>
      <c r="W768" s="16"/>
      <c r="X768" s="16"/>
      <c r="Y768" s="16"/>
      <c r="Z768" s="16"/>
      <c r="AA768" s="140"/>
      <c r="AB768" s="126"/>
      <c r="AC768" s="16"/>
      <c r="AD768" s="16"/>
      <c r="AE768" s="16"/>
      <c r="AF768" s="16"/>
      <c r="AG768" s="16"/>
      <c r="AH768" s="140"/>
      <c r="AI768" s="126"/>
      <c r="AJ768" s="16"/>
      <c r="AK768" s="16"/>
      <c r="AL768" s="16"/>
      <c r="AM768" s="140"/>
      <c r="AN768" s="141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40"/>
      <c r="BG768" s="126"/>
      <c r="BH768" s="16"/>
      <c r="BI768" s="16"/>
      <c r="BJ768" s="16"/>
      <c r="BK768" s="16"/>
      <c r="BL768" s="16"/>
      <c r="BM768" s="16"/>
      <c r="BN768" s="16"/>
      <c r="BO768" s="16"/>
      <c r="BP768" s="140"/>
      <c r="BQ768" s="126"/>
      <c r="BR768" s="16"/>
      <c r="BS768" s="16"/>
      <c r="BT768" s="16"/>
      <c r="BU768" s="16"/>
      <c r="BV768" s="16"/>
      <c r="BW768" s="140"/>
      <c r="BX768" s="126"/>
      <c r="BY768" s="16"/>
      <c r="BZ768" s="140"/>
      <c r="CA768" s="126"/>
      <c r="CB768" s="16"/>
      <c r="CC768" s="140"/>
      <c r="CD768" s="126"/>
      <c r="CE768" s="16"/>
      <c r="CG768" s="12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</row>
    <row r="769" spans="1:147" s="107" customFormat="1" x14ac:dyDescent="0.2">
      <c r="A769" s="81"/>
      <c r="B769" s="16"/>
      <c r="C769" s="115"/>
      <c r="D769" s="116"/>
      <c r="E769" s="16"/>
      <c r="F769" s="16"/>
      <c r="G769" s="16"/>
      <c r="H769" s="16"/>
      <c r="J769" s="126"/>
      <c r="K769" s="126"/>
      <c r="L769" s="126"/>
      <c r="M769" s="126"/>
      <c r="N769" s="126"/>
      <c r="O769" s="126"/>
      <c r="P769" s="126"/>
      <c r="Q769" s="58"/>
      <c r="R769" s="139"/>
      <c r="S769" s="58"/>
      <c r="T769" s="16"/>
      <c r="U769" s="16"/>
      <c r="V769" s="16"/>
      <c r="W769" s="16"/>
      <c r="X769" s="16"/>
      <c r="Y769" s="16"/>
      <c r="Z769" s="16"/>
      <c r="AA769" s="140"/>
      <c r="AB769" s="126"/>
      <c r="AC769" s="16"/>
      <c r="AD769" s="16"/>
      <c r="AE769" s="16"/>
      <c r="AF769" s="16"/>
      <c r="AG769" s="16"/>
      <c r="AH769" s="140"/>
      <c r="AI769" s="126"/>
      <c r="AJ769" s="16"/>
      <c r="AK769" s="16"/>
      <c r="AL769" s="16"/>
      <c r="AM769" s="140"/>
      <c r="AN769" s="141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40"/>
      <c r="BG769" s="126"/>
      <c r="BH769" s="16"/>
      <c r="BI769" s="16"/>
      <c r="BJ769" s="16"/>
      <c r="BK769" s="16"/>
      <c r="BL769" s="16"/>
      <c r="BM769" s="16"/>
      <c r="BN769" s="16"/>
      <c r="BO769" s="16"/>
      <c r="BP769" s="140"/>
      <c r="BQ769" s="126"/>
      <c r="BR769" s="16"/>
      <c r="BS769" s="16"/>
      <c r="BT769" s="16"/>
      <c r="BU769" s="16"/>
      <c r="BV769" s="16"/>
      <c r="BW769" s="140"/>
      <c r="BX769" s="126"/>
      <c r="BY769" s="16"/>
      <c r="BZ769" s="140"/>
      <c r="CA769" s="126"/>
      <c r="CB769" s="16"/>
      <c r="CC769" s="140"/>
      <c r="CD769" s="126"/>
      <c r="CE769" s="16"/>
      <c r="CG769" s="12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</row>
    <row r="770" spans="1:147" s="107" customFormat="1" x14ac:dyDescent="0.2">
      <c r="A770" s="81"/>
      <c r="B770" s="16"/>
      <c r="C770" s="115"/>
      <c r="D770" s="116"/>
      <c r="E770" s="16"/>
      <c r="F770" s="16"/>
      <c r="G770" s="16"/>
      <c r="H770" s="16"/>
      <c r="J770" s="126"/>
      <c r="K770" s="126"/>
      <c r="L770" s="126"/>
      <c r="M770" s="126"/>
      <c r="N770" s="126"/>
      <c r="O770" s="126"/>
      <c r="P770" s="126"/>
      <c r="Q770" s="58"/>
      <c r="R770" s="139"/>
      <c r="S770" s="58"/>
      <c r="T770" s="16"/>
      <c r="U770" s="16"/>
      <c r="V770" s="16"/>
      <c r="W770" s="16"/>
      <c r="X770" s="16"/>
      <c r="Y770" s="16"/>
      <c r="Z770" s="16"/>
      <c r="AA770" s="140"/>
      <c r="AB770" s="126"/>
      <c r="AC770" s="16"/>
      <c r="AD770" s="16"/>
      <c r="AE770" s="16"/>
      <c r="AF770" s="16"/>
      <c r="AG770" s="16"/>
      <c r="AH770" s="140"/>
      <c r="AI770" s="126"/>
      <c r="AJ770" s="16"/>
      <c r="AK770" s="16"/>
      <c r="AL770" s="16"/>
      <c r="AM770" s="140"/>
      <c r="AN770" s="141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40"/>
      <c r="BG770" s="126"/>
      <c r="BH770" s="16"/>
      <c r="BI770" s="16"/>
      <c r="BJ770" s="16"/>
      <c r="BK770" s="16"/>
      <c r="BL770" s="16"/>
      <c r="BM770" s="16"/>
      <c r="BN770" s="16"/>
      <c r="BO770" s="16"/>
      <c r="BP770" s="140"/>
      <c r="BQ770" s="126"/>
      <c r="BR770" s="16"/>
      <c r="BS770" s="16"/>
      <c r="BT770" s="16"/>
      <c r="BU770" s="16"/>
      <c r="BV770" s="16"/>
      <c r="BW770" s="140"/>
      <c r="BX770" s="126"/>
      <c r="BY770" s="16"/>
      <c r="BZ770" s="140"/>
      <c r="CA770" s="126"/>
      <c r="CB770" s="16"/>
      <c r="CC770" s="140"/>
      <c r="CD770" s="126"/>
      <c r="CE770" s="16"/>
      <c r="CG770" s="12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</row>
    <row r="771" spans="1:147" s="107" customFormat="1" x14ac:dyDescent="0.2">
      <c r="A771" s="81"/>
      <c r="B771" s="16"/>
      <c r="C771" s="115"/>
      <c r="D771" s="116"/>
      <c r="E771" s="16"/>
      <c r="F771" s="16"/>
      <c r="G771" s="16"/>
      <c r="H771" s="16"/>
      <c r="J771" s="126"/>
      <c r="K771" s="126"/>
      <c r="L771" s="126"/>
      <c r="M771" s="126"/>
      <c r="N771" s="126"/>
      <c r="O771" s="126"/>
      <c r="P771" s="126"/>
      <c r="Q771" s="58"/>
      <c r="R771" s="139"/>
      <c r="S771" s="58"/>
      <c r="T771" s="16"/>
      <c r="U771" s="16"/>
      <c r="V771" s="16"/>
      <c r="W771" s="16"/>
      <c r="X771" s="16"/>
      <c r="Y771" s="16"/>
      <c r="Z771" s="16"/>
      <c r="AA771" s="140"/>
      <c r="AB771" s="126"/>
      <c r="AC771" s="16"/>
      <c r="AD771" s="16"/>
      <c r="AE771" s="16"/>
      <c r="AF771" s="16"/>
      <c r="AG771" s="16"/>
      <c r="AH771" s="140"/>
      <c r="AI771" s="126"/>
      <c r="AJ771" s="16"/>
      <c r="AK771" s="16"/>
      <c r="AL771" s="16"/>
      <c r="AM771" s="140"/>
      <c r="AN771" s="141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40"/>
      <c r="BG771" s="126"/>
      <c r="BH771" s="16"/>
      <c r="BI771" s="16"/>
      <c r="BJ771" s="16"/>
      <c r="BK771" s="16"/>
      <c r="BL771" s="16"/>
      <c r="BM771" s="16"/>
      <c r="BN771" s="16"/>
      <c r="BO771" s="16"/>
      <c r="BP771" s="140"/>
      <c r="BQ771" s="126"/>
      <c r="BR771" s="16"/>
      <c r="BS771" s="16"/>
      <c r="BT771" s="16"/>
      <c r="BU771" s="16"/>
      <c r="BV771" s="16"/>
      <c r="BW771" s="140"/>
      <c r="BX771" s="126"/>
      <c r="BY771" s="16"/>
      <c r="BZ771" s="140"/>
      <c r="CA771" s="126"/>
      <c r="CB771" s="16"/>
      <c r="CC771" s="140"/>
      <c r="CD771" s="126"/>
      <c r="CE771" s="16"/>
      <c r="CG771" s="12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</row>
    <row r="772" spans="1:147" s="107" customFormat="1" x14ac:dyDescent="0.2">
      <c r="A772" s="81"/>
      <c r="B772" s="16"/>
      <c r="C772" s="115"/>
      <c r="D772" s="116"/>
      <c r="E772" s="16"/>
      <c r="F772" s="16"/>
      <c r="G772" s="16"/>
      <c r="H772" s="16"/>
      <c r="J772" s="126"/>
      <c r="K772" s="126"/>
      <c r="L772" s="126"/>
      <c r="M772" s="126"/>
      <c r="N772" s="126"/>
      <c r="O772" s="126"/>
      <c r="P772" s="126"/>
      <c r="Q772" s="58"/>
      <c r="R772" s="139"/>
      <c r="S772" s="58"/>
      <c r="T772" s="16"/>
      <c r="U772" s="16"/>
      <c r="V772" s="16"/>
      <c r="W772" s="16"/>
      <c r="X772" s="16"/>
      <c r="Y772" s="16"/>
      <c r="Z772" s="16"/>
      <c r="AA772" s="140"/>
      <c r="AB772" s="126"/>
      <c r="AC772" s="16"/>
      <c r="AD772" s="16"/>
      <c r="AE772" s="16"/>
      <c r="AF772" s="16"/>
      <c r="AG772" s="16"/>
      <c r="AH772" s="140"/>
      <c r="AI772" s="126"/>
      <c r="AJ772" s="16"/>
      <c r="AK772" s="16"/>
      <c r="AL772" s="16"/>
      <c r="AM772" s="140"/>
      <c r="AN772" s="141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40"/>
      <c r="BG772" s="126"/>
      <c r="BH772" s="16"/>
      <c r="BI772" s="16"/>
      <c r="BJ772" s="16"/>
      <c r="BK772" s="16"/>
      <c r="BL772" s="16"/>
      <c r="BM772" s="16"/>
      <c r="BN772" s="16"/>
      <c r="BO772" s="16"/>
      <c r="BP772" s="140"/>
      <c r="BQ772" s="126"/>
      <c r="BR772" s="16"/>
      <c r="BS772" s="16"/>
      <c r="BT772" s="16"/>
      <c r="BU772" s="16"/>
      <c r="BV772" s="16"/>
      <c r="BW772" s="140"/>
      <c r="BX772" s="126"/>
      <c r="BY772" s="16"/>
      <c r="BZ772" s="140"/>
      <c r="CA772" s="126"/>
      <c r="CB772" s="16"/>
      <c r="CC772" s="140"/>
      <c r="CD772" s="126"/>
      <c r="CE772" s="16"/>
      <c r="CG772" s="12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</row>
    <row r="773" spans="1:147" s="107" customFormat="1" x14ac:dyDescent="0.2">
      <c r="A773" s="81"/>
      <c r="B773" s="16"/>
      <c r="C773" s="115"/>
      <c r="D773" s="116"/>
      <c r="E773" s="16"/>
      <c r="F773" s="16"/>
      <c r="G773" s="16"/>
      <c r="H773" s="16"/>
      <c r="J773" s="126"/>
      <c r="K773" s="126"/>
      <c r="L773" s="126"/>
      <c r="M773" s="126"/>
      <c r="N773" s="126"/>
      <c r="O773" s="126"/>
      <c r="P773" s="126"/>
      <c r="Q773" s="58"/>
      <c r="R773" s="139"/>
      <c r="S773" s="58"/>
      <c r="T773" s="16"/>
      <c r="U773" s="16"/>
      <c r="V773" s="16"/>
      <c r="W773" s="16"/>
      <c r="X773" s="16"/>
      <c r="Y773" s="16"/>
      <c r="Z773" s="16"/>
      <c r="AA773" s="140"/>
      <c r="AB773" s="126"/>
      <c r="AC773" s="16"/>
      <c r="AD773" s="16"/>
      <c r="AE773" s="16"/>
      <c r="AF773" s="16"/>
      <c r="AG773" s="16"/>
      <c r="AH773" s="140"/>
      <c r="AI773" s="126"/>
      <c r="AJ773" s="16"/>
      <c r="AK773" s="16"/>
      <c r="AL773" s="16"/>
      <c r="AM773" s="140"/>
      <c r="AN773" s="141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40"/>
      <c r="BG773" s="126"/>
      <c r="BH773" s="16"/>
      <c r="BI773" s="16"/>
      <c r="BJ773" s="16"/>
      <c r="BK773" s="16"/>
      <c r="BL773" s="16"/>
      <c r="BM773" s="16"/>
      <c r="BN773" s="16"/>
      <c r="BO773" s="16"/>
      <c r="BP773" s="140"/>
      <c r="BQ773" s="126"/>
      <c r="BR773" s="16"/>
      <c r="BS773" s="16"/>
      <c r="BT773" s="16"/>
      <c r="BU773" s="16"/>
      <c r="BV773" s="16"/>
      <c r="BW773" s="140"/>
      <c r="BX773" s="126"/>
      <c r="BY773" s="16"/>
      <c r="BZ773" s="140"/>
      <c r="CA773" s="126"/>
      <c r="CB773" s="16"/>
      <c r="CC773" s="140"/>
      <c r="CD773" s="126"/>
      <c r="CE773" s="16"/>
      <c r="CG773" s="12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</row>
    <row r="774" spans="1:147" s="107" customFormat="1" x14ac:dyDescent="0.2">
      <c r="A774" s="81"/>
      <c r="B774" s="16"/>
      <c r="C774" s="115"/>
      <c r="D774" s="116"/>
      <c r="E774" s="16"/>
      <c r="F774" s="16"/>
      <c r="G774" s="16"/>
      <c r="H774" s="16"/>
      <c r="J774" s="126"/>
      <c r="K774" s="126"/>
      <c r="L774" s="126"/>
      <c r="M774" s="126"/>
      <c r="N774" s="126"/>
      <c r="O774" s="126"/>
      <c r="P774" s="126"/>
      <c r="Q774" s="58"/>
      <c r="R774" s="139"/>
      <c r="S774" s="58"/>
      <c r="T774" s="16"/>
      <c r="U774" s="16"/>
      <c r="V774" s="16"/>
      <c r="W774" s="16"/>
      <c r="X774" s="16"/>
      <c r="Y774" s="16"/>
      <c r="Z774" s="16"/>
      <c r="AA774" s="140"/>
      <c r="AB774" s="126"/>
      <c r="AC774" s="16"/>
      <c r="AD774" s="16"/>
      <c r="AE774" s="16"/>
      <c r="AF774" s="16"/>
      <c r="AG774" s="16"/>
      <c r="AH774" s="140"/>
      <c r="AI774" s="126"/>
      <c r="AJ774" s="16"/>
      <c r="AK774" s="16"/>
      <c r="AL774" s="16"/>
      <c r="AM774" s="140"/>
      <c r="AN774" s="141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40"/>
      <c r="BG774" s="126"/>
      <c r="BH774" s="16"/>
      <c r="BI774" s="16"/>
      <c r="BJ774" s="16"/>
      <c r="BK774" s="16"/>
      <c r="BL774" s="16"/>
      <c r="BM774" s="16"/>
      <c r="BN774" s="16"/>
      <c r="BO774" s="16"/>
      <c r="BP774" s="140"/>
      <c r="BQ774" s="126"/>
      <c r="BR774" s="16"/>
      <c r="BS774" s="16"/>
      <c r="BT774" s="16"/>
      <c r="BU774" s="16"/>
      <c r="BV774" s="16"/>
      <c r="BW774" s="140"/>
      <c r="BX774" s="126"/>
      <c r="BY774" s="16"/>
      <c r="BZ774" s="140"/>
      <c r="CA774" s="126"/>
      <c r="CB774" s="16"/>
      <c r="CC774" s="140"/>
      <c r="CD774" s="126"/>
      <c r="CE774" s="16"/>
      <c r="CG774" s="12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</row>
    <row r="775" spans="1:147" s="107" customFormat="1" x14ac:dyDescent="0.2">
      <c r="A775" s="81"/>
      <c r="B775" s="16"/>
      <c r="C775" s="115"/>
      <c r="D775" s="116"/>
      <c r="E775" s="16"/>
      <c r="F775" s="16"/>
      <c r="G775" s="16"/>
      <c r="H775" s="16"/>
      <c r="J775" s="126"/>
      <c r="K775" s="126"/>
      <c r="L775" s="126"/>
      <c r="M775" s="126"/>
      <c r="N775" s="126"/>
      <c r="O775" s="126"/>
      <c r="P775" s="126"/>
      <c r="Q775" s="58"/>
      <c r="R775" s="139"/>
      <c r="S775" s="58"/>
      <c r="T775" s="16"/>
      <c r="U775" s="16"/>
      <c r="V775" s="16"/>
      <c r="W775" s="16"/>
      <c r="X775" s="16"/>
      <c r="Y775" s="16"/>
      <c r="Z775" s="16"/>
      <c r="AA775" s="140"/>
      <c r="AB775" s="126"/>
      <c r="AC775" s="16"/>
      <c r="AD775" s="16"/>
      <c r="AE775" s="16"/>
      <c r="AF775" s="16"/>
      <c r="AG775" s="16"/>
      <c r="AH775" s="140"/>
      <c r="AI775" s="126"/>
      <c r="AJ775" s="16"/>
      <c r="AK775" s="16"/>
      <c r="AL775" s="16"/>
      <c r="AM775" s="140"/>
      <c r="AN775" s="141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40"/>
      <c r="BG775" s="126"/>
      <c r="BH775" s="16"/>
      <c r="BI775" s="16"/>
      <c r="BJ775" s="16"/>
      <c r="BK775" s="16"/>
      <c r="BL775" s="16"/>
      <c r="BM775" s="16"/>
      <c r="BN775" s="16"/>
      <c r="BO775" s="16"/>
      <c r="BP775" s="140"/>
      <c r="BQ775" s="126"/>
      <c r="BR775" s="16"/>
      <c r="BS775" s="16"/>
      <c r="BT775" s="16"/>
      <c r="BU775" s="16"/>
      <c r="BV775" s="16"/>
      <c r="BW775" s="140"/>
      <c r="BX775" s="126"/>
      <c r="BY775" s="16"/>
      <c r="BZ775" s="140"/>
      <c r="CA775" s="126"/>
      <c r="CB775" s="16"/>
      <c r="CC775" s="140"/>
      <c r="CD775" s="126"/>
      <c r="CE775" s="16"/>
      <c r="CG775" s="12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</row>
    <row r="776" spans="1:147" s="107" customFormat="1" x14ac:dyDescent="0.2">
      <c r="A776" s="81"/>
      <c r="B776" s="16"/>
      <c r="C776" s="115"/>
      <c r="D776" s="116"/>
      <c r="E776" s="16"/>
      <c r="F776" s="16"/>
      <c r="G776" s="16"/>
      <c r="H776" s="16"/>
      <c r="J776" s="126"/>
      <c r="K776" s="126"/>
      <c r="L776" s="126"/>
      <c r="M776" s="126"/>
      <c r="N776" s="126"/>
      <c r="O776" s="126"/>
      <c r="P776" s="126"/>
      <c r="Q776" s="58"/>
      <c r="R776" s="139"/>
      <c r="S776" s="58"/>
      <c r="T776" s="16"/>
      <c r="U776" s="16"/>
      <c r="V776" s="16"/>
      <c r="W776" s="16"/>
      <c r="X776" s="16"/>
      <c r="Y776" s="16"/>
      <c r="Z776" s="16"/>
      <c r="AA776" s="140"/>
      <c r="AB776" s="126"/>
      <c r="AC776" s="16"/>
      <c r="AD776" s="16"/>
      <c r="AE776" s="16"/>
      <c r="AF776" s="16"/>
      <c r="AG776" s="16"/>
      <c r="AH776" s="140"/>
      <c r="AI776" s="126"/>
      <c r="AJ776" s="16"/>
      <c r="AK776" s="16"/>
      <c r="AL776" s="16"/>
      <c r="AM776" s="140"/>
      <c r="AN776" s="141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40"/>
      <c r="BG776" s="126"/>
      <c r="BH776" s="16"/>
      <c r="BI776" s="16"/>
      <c r="BJ776" s="16"/>
      <c r="BK776" s="16"/>
      <c r="BL776" s="16"/>
      <c r="BM776" s="16"/>
      <c r="BN776" s="16"/>
      <c r="BO776" s="16"/>
      <c r="BP776" s="140"/>
      <c r="BQ776" s="126"/>
      <c r="BR776" s="16"/>
      <c r="BS776" s="16"/>
      <c r="BT776" s="16"/>
      <c r="BU776" s="16"/>
      <c r="BV776" s="16"/>
      <c r="BW776" s="140"/>
      <c r="BX776" s="126"/>
      <c r="BY776" s="16"/>
      <c r="BZ776" s="140"/>
      <c r="CA776" s="126"/>
      <c r="CB776" s="16"/>
      <c r="CC776" s="140"/>
      <c r="CD776" s="126"/>
      <c r="CE776" s="16"/>
      <c r="CG776" s="12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</row>
    <row r="777" spans="1:147" s="107" customFormat="1" x14ac:dyDescent="0.2">
      <c r="A777" s="138"/>
      <c r="B777" s="16"/>
      <c r="C777" s="115"/>
      <c r="D777" s="116"/>
      <c r="E777" s="16"/>
      <c r="F777" s="16"/>
      <c r="G777" s="16"/>
      <c r="H777" s="16"/>
      <c r="J777" s="126"/>
      <c r="K777" s="126"/>
      <c r="L777" s="126"/>
      <c r="M777" s="126"/>
      <c r="N777" s="126"/>
      <c r="O777" s="126"/>
      <c r="P777" s="126"/>
      <c r="Q777" s="58"/>
      <c r="R777" s="139"/>
      <c r="S777" s="58"/>
      <c r="T777" s="16"/>
      <c r="U777" s="16"/>
      <c r="V777" s="16"/>
      <c r="W777" s="16"/>
      <c r="X777" s="16"/>
      <c r="Y777" s="16"/>
      <c r="Z777" s="16"/>
      <c r="AA777" s="140"/>
      <c r="AB777" s="126"/>
      <c r="AC777" s="16"/>
      <c r="AD777" s="16"/>
      <c r="AE777" s="16"/>
      <c r="AF777" s="16"/>
      <c r="AG777" s="16"/>
      <c r="AH777" s="140"/>
      <c r="AI777" s="126"/>
      <c r="AJ777" s="16"/>
      <c r="AK777" s="16"/>
      <c r="AL777" s="16"/>
      <c r="AM777" s="140"/>
      <c r="AN777" s="141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40"/>
      <c r="BG777" s="126"/>
      <c r="BH777" s="16"/>
      <c r="BI777" s="16"/>
      <c r="BJ777" s="16"/>
      <c r="BK777" s="16"/>
      <c r="BL777" s="16"/>
      <c r="BM777" s="16"/>
      <c r="BN777" s="16"/>
      <c r="BO777" s="16"/>
      <c r="BP777" s="140"/>
      <c r="BQ777" s="126"/>
      <c r="BR777" s="16"/>
      <c r="BS777" s="16"/>
      <c r="BT777" s="16"/>
      <c r="BU777" s="16"/>
      <c r="BV777" s="16"/>
      <c r="BW777" s="140"/>
      <c r="BX777" s="126"/>
      <c r="BY777" s="16"/>
      <c r="BZ777" s="140"/>
      <c r="CA777" s="126"/>
      <c r="CB777" s="16"/>
      <c r="CC777" s="140"/>
      <c r="CD777" s="126"/>
      <c r="CE777" s="16"/>
      <c r="CG777" s="12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</row>
    <row r="778" spans="1:147" s="107" customFormat="1" x14ac:dyDescent="0.2">
      <c r="A778" s="81"/>
      <c r="B778" s="16"/>
      <c r="C778" s="115"/>
      <c r="D778" s="116"/>
      <c r="E778" s="16"/>
      <c r="F778" s="16"/>
      <c r="G778" s="16"/>
      <c r="H778" s="16"/>
      <c r="J778" s="126"/>
      <c r="K778" s="126"/>
      <c r="L778" s="126"/>
      <c r="M778" s="126"/>
      <c r="N778" s="126"/>
      <c r="O778" s="126"/>
      <c r="P778" s="126"/>
      <c r="Q778" s="58"/>
      <c r="R778" s="139"/>
      <c r="S778" s="58"/>
      <c r="T778" s="16"/>
      <c r="U778" s="16"/>
      <c r="V778" s="16"/>
      <c r="W778" s="16"/>
      <c r="X778" s="16"/>
      <c r="Y778" s="16"/>
      <c r="Z778" s="16"/>
      <c r="AA778" s="140"/>
      <c r="AB778" s="126"/>
      <c r="AC778" s="16"/>
      <c r="AD778" s="16"/>
      <c r="AE778" s="16"/>
      <c r="AF778" s="16"/>
      <c r="AG778" s="16"/>
      <c r="AH778" s="140"/>
      <c r="AI778" s="126"/>
      <c r="AJ778" s="16"/>
      <c r="AK778" s="16"/>
      <c r="AL778" s="16"/>
      <c r="AM778" s="140"/>
      <c r="AN778" s="141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40"/>
      <c r="BG778" s="126"/>
      <c r="BH778" s="16"/>
      <c r="BI778" s="16"/>
      <c r="BJ778" s="16"/>
      <c r="BK778" s="16"/>
      <c r="BL778" s="16"/>
      <c r="BM778" s="16"/>
      <c r="BN778" s="16"/>
      <c r="BO778" s="16"/>
      <c r="BP778" s="140"/>
      <c r="BQ778" s="126"/>
      <c r="BR778" s="16"/>
      <c r="BS778" s="16"/>
      <c r="BT778" s="16"/>
      <c r="BU778" s="16"/>
      <c r="BV778" s="16"/>
      <c r="BW778" s="140"/>
      <c r="BX778" s="126"/>
      <c r="BY778" s="16"/>
      <c r="BZ778" s="140"/>
      <c r="CA778" s="126"/>
      <c r="CB778" s="16"/>
      <c r="CC778" s="140"/>
      <c r="CD778" s="126"/>
      <c r="CE778" s="16"/>
      <c r="CG778" s="12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</row>
    <row r="779" spans="1:147" s="107" customFormat="1" x14ac:dyDescent="0.2">
      <c r="A779" s="81"/>
      <c r="B779" s="16"/>
      <c r="C779" s="115"/>
      <c r="D779" s="116"/>
      <c r="E779" s="16"/>
      <c r="F779" s="16"/>
      <c r="G779" s="16"/>
      <c r="H779" s="16"/>
      <c r="J779" s="126"/>
      <c r="K779" s="126"/>
      <c r="L779" s="126"/>
      <c r="M779" s="126"/>
      <c r="N779" s="126"/>
      <c r="O779" s="126"/>
      <c r="P779" s="126"/>
      <c r="Q779" s="58"/>
      <c r="R779" s="139"/>
      <c r="S779" s="58"/>
      <c r="T779" s="16"/>
      <c r="U779" s="16"/>
      <c r="V779" s="16"/>
      <c r="W779" s="16"/>
      <c r="X779" s="16"/>
      <c r="Y779" s="16"/>
      <c r="Z779" s="16"/>
      <c r="AA779" s="140"/>
      <c r="AB779" s="126"/>
      <c r="AC779" s="16"/>
      <c r="AD779" s="16"/>
      <c r="AE779" s="16"/>
      <c r="AF779" s="16"/>
      <c r="AG779" s="16"/>
      <c r="AH779" s="140"/>
      <c r="AI779" s="126"/>
      <c r="AJ779" s="16"/>
      <c r="AK779" s="16"/>
      <c r="AL779" s="16"/>
      <c r="AM779" s="140"/>
      <c r="AN779" s="141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40"/>
      <c r="BG779" s="126"/>
      <c r="BH779" s="16"/>
      <c r="BI779" s="16"/>
      <c r="BJ779" s="16"/>
      <c r="BK779" s="16"/>
      <c r="BL779" s="16"/>
      <c r="BM779" s="16"/>
      <c r="BN779" s="16"/>
      <c r="BO779" s="16"/>
      <c r="BP779" s="140"/>
      <c r="BQ779" s="126"/>
      <c r="BR779" s="16"/>
      <c r="BS779" s="16"/>
      <c r="BT779" s="16"/>
      <c r="BU779" s="16"/>
      <c r="BV779" s="16"/>
      <c r="BW779" s="140"/>
      <c r="BX779" s="126"/>
      <c r="BY779" s="16"/>
      <c r="BZ779" s="140"/>
      <c r="CA779" s="126"/>
      <c r="CB779" s="16"/>
      <c r="CC779" s="140"/>
      <c r="CD779" s="126"/>
      <c r="CE779" s="16"/>
      <c r="CG779" s="12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</row>
    <row r="780" spans="1:147" s="107" customFormat="1" x14ac:dyDescent="0.2">
      <c r="A780" s="81"/>
      <c r="B780" s="16"/>
      <c r="C780" s="115"/>
      <c r="D780" s="116"/>
      <c r="E780" s="16"/>
      <c r="F780" s="16"/>
      <c r="G780" s="16"/>
      <c r="H780" s="16"/>
      <c r="J780" s="126"/>
      <c r="K780" s="126"/>
      <c r="L780" s="126"/>
      <c r="M780" s="126"/>
      <c r="N780" s="126"/>
      <c r="O780" s="126"/>
      <c r="P780" s="126"/>
      <c r="Q780" s="58"/>
      <c r="R780" s="139"/>
      <c r="S780" s="58"/>
      <c r="T780" s="16"/>
      <c r="U780" s="16"/>
      <c r="V780" s="16"/>
      <c r="W780" s="16"/>
      <c r="X780" s="16"/>
      <c r="Y780" s="16"/>
      <c r="Z780" s="16"/>
      <c r="AA780" s="140"/>
      <c r="AB780" s="126"/>
      <c r="AC780" s="16"/>
      <c r="AD780" s="16"/>
      <c r="AE780" s="16"/>
      <c r="AF780" s="16"/>
      <c r="AG780" s="16"/>
      <c r="AH780" s="140"/>
      <c r="AI780" s="126"/>
      <c r="AJ780" s="16"/>
      <c r="AK780" s="16"/>
      <c r="AL780" s="16"/>
      <c r="AM780" s="140"/>
      <c r="AN780" s="141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40"/>
      <c r="BG780" s="126"/>
      <c r="BH780" s="16"/>
      <c r="BI780" s="16"/>
      <c r="BJ780" s="16"/>
      <c r="BK780" s="16"/>
      <c r="BL780" s="16"/>
      <c r="BM780" s="16"/>
      <c r="BN780" s="16"/>
      <c r="BO780" s="16"/>
      <c r="BP780" s="140"/>
      <c r="BQ780" s="126"/>
      <c r="BR780" s="16"/>
      <c r="BS780" s="16"/>
      <c r="BT780" s="16"/>
      <c r="BU780" s="16"/>
      <c r="BV780" s="16"/>
      <c r="BW780" s="140"/>
      <c r="BX780" s="126"/>
      <c r="BY780" s="16"/>
      <c r="BZ780" s="140"/>
      <c r="CA780" s="126"/>
      <c r="CB780" s="16"/>
      <c r="CC780" s="140"/>
      <c r="CD780" s="126"/>
      <c r="CE780" s="16"/>
      <c r="CG780" s="12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</row>
    <row r="781" spans="1:147" s="107" customFormat="1" x14ac:dyDescent="0.2">
      <c r="A781" s="81"/>
      <c r="B781" s="16"/>
      <c r="C781" s="115"/>
      <c r="D781" s="116"/>
      <c r="E781" s="16"/>
      <c r="F781" s="16"/>
      <c r="G781" s="16"/>
      <c r="H781" s="16"/>
      <c r="J781" s="126"/>
      <c r="K781" s="126"/>
      <c r="L781" s="126"/>
      <c r="M781" s="126"/>
      <c r="N781" s="126"/>
      <c r="O781" s="126"/>
      <c r="P781" s="126"/>
      <c r="Q781" s="58"/>
      <c r="R781" s="139"/>
      <c r="S781" s="58"/>
      <c r="T781" s="16"/>
      <c r="U781" s="16"/>
      <c r="V781" s="16"/>
      <c r="W781" s="16"/>
      <c r="X781" s="16"/>
      <c r="Y781" s="16"/>
      <c r="Z781" s="16"/>
      <c r="AA781" s="140"/>
      <c r="AB781" s="126"/>
      <c r="AC781" s="16"/>
      <c r="AD781" s="16"/>
      <c r="AE781" s="16"/>
      <c r="AF781" s="16"/>
      <c r="AG781" s="16"/>
      <c r="AH781" s="140"/>
      <c r="AI781" s="126"/>
      <c r="AJ781" s="16"/>
      <c r="AK781" s="16"/>
      <c r="AL781" s="16"/>
      <c r="AM781" s="140"/>
      <c r="AN781" s="141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40"/>
      <c r="BG781" s="126"/>
      <c r="BH781" s="16"/>
      <c r="BI781" s="16"/>
      <c r="BJ781" s="16"/>
      <c r="BK781" s="16"/>
      <c r="BL781" s="16"/>
      <c r="BM781" s="16"/>
      <c r="BN781" s="16"/>
      <c r="BO781" s="16"/>
      <c r="BP781" s="140"/>
      <c r="BQ781" s="126"/>
      <c r="BR781" s="16"/>
      <c r="BS781" s="16"/>
      <c r="BT781" s="16"/>
      <c r="BU781" s="16"/>
      <c r="BV781" s="16"/>
      <c r="BW781" s="140"/>
      <c r="BX781" s="126"/>
      <c r="BY781" s="16"/>
      <c r="BZ781" s="140"/>
      <c r="CA781" s="126"/>
      <c r="CB781" s="16"/>
      <c r="CC781" s="140"/>
      <c r="CD781" s="126"/>
      <c r="CE781" s="16"/>
      <c r="CG781" s="12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</row>
    <row r="782" spans="1:147" s="107" customFormat="1" x14ac:dyDescent="0.2">
      <c r="A782" s="81"/>
      <c r="B782" s="16"/>
      <c r="C782" s="115"/>
      <c r="D782" s="116"/>
      <c r="E782" s="16"/>
      <c r="F782" s="16"/>
      <c r="G782" s="16"/>
      <c r="H782" s="16"/>
      <c r="J782" s="126"/>
      <c r="K782" s="126"/>
      <c r="L782" s="126"/>
      <c r="M782" s="126"/>
      <c r="N782" s="126"/>
      <c r="O782" s="126"/>
      <c r="P782" s="126"/>
      <c r="Q782" s="58"/>
      <c r="R782" s="139"/>
      <c r="S782" s="58"/>
      <c r="T782" s="16"/>
      <c r="U782" s="16"/>
      <c r="V782" s="16"/>
      <c r="W782" s="16"/>
      <c r="X782" s="16"/>
      <c r="Y782" s="16"/>
      <c r="Z782" s="16"/>
      <c r="AA782" s="140"/>
      <c r="AB782" s="126"/>
      <c r="AC782" s="16"/>
      <c r="AD782" s="16"/>
      <c r="AE782" s="16"/>
      <c r="AF782" s="16"/>
      <c r="AG782" s="16"/>
      <c r="AH782" s="140"/>
      <c r="AI782" s="126"/>
      <c r="AJ782" s="16"/>
      <c r="AK782" s="16"/>
      <c r="AL782" s="16"/>
      <c r="AM782" s="140"/>
      <c r="AN782" s="141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40"/>
      <c r="BG782" s="126"/>
      <c r="BH782" s="16"/>
      <c r="BI782" s="16"/>
      <c r="BJ782" s="16"/>
      <c r="BK782" s="16"/>
      <c r="BL782" s="16"/>
      <c r="BM782" s="16"/>
      <c r="BN782" s="16"/>
      <c r="BO782" s="16"/>
      <c r="BP782" s="140"/>
      <c r="BQ782" s="126"/>
      <c r="BR782" s="16"/>
      <c r="BS782" s="16"/>
      <c r="BT782" s="16"/>
      <c r="BU782" s="16"/>
      <c r="BV782" s="16"/>
      <c r="BW782" s="140"/>
      <c r="BX782" s="126"/>
      <c r="BY782" s="16"/>
      <c r="BZ782" s="140"/>
      <c r="CA782" s="126"/>
      <c r="CB782" s="16"/>
      <c r="CC782" s="140"/>
      <c r="CD782" s="126"/>
      <c r="CE782" s="16"/>
      <c r="CG782" s="12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</row>
    <row r="783" spans="1:147" s="107" customFormat="1" x14ac:dyDescent="0.2">
      <c r="A783" s="81"/>
      <c r="B783" s="16"/>
      <c r="C783" s="115"/>
      <c r="D783" s="116"/>
      <c r="E783" s="16"/>
      <c r="F783" s="16"/>
      <c r="G783" s="16"/>
      <c r="H783" s="16"/>
      <c r="J783" s="126"/>
      <c r="K783" s="126"/>
      <c r="L783" s="126"/>
      <c r="M783" s="126"/>
      <c r="N783" s="126"/>
      <c r="O783" s="126"/>
      <c r="P783" s="126"/>
      <c r="Q783" s="58"/>
      <c r="R783" s="139"/>
      <c r="S783" s="58"/>
      <c r="T783" s="16"/>
      <c r="U783" s="16"/>
      <c r="V783" s="16"/>
      <c r="W783" s="16"/>
      <c r="X783" s="16"/>
      <c r="Y783" s="16"/>
      <c r="Z783" s="16"/>
      <c r="AA783" s="140"/>
      <c r="AB783" s="126"/>
      <c r="AC783" s="16"/>
      <c r="AD783" s="16"/>
      <c r="AE783" s="16"/>
      <c r="AF783" s="16"/>
      <c r="AG783" s="16"/>
      <c r="AH783" s="140"/>
      <c r="AI783" s="126"/>
      <c r="AJ783" s="16"/>
      <c r="AK783" s="16"/>
      <c r="AL783" s="16"/>
      <c r="AM783" s="140"/>
      <c r="AN783" s="141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40"/>
      <c r="BG783" s="126"/>
      <c r="BH783" s="16"/>
      <c r="BI783" s="16"/>
      <c r="BJ783" s="16"/>
      <c r="BK783" s="16"/>
      <c r="BL783" s="16"/>
      <c r="BM783" s="16"/>
      <c r="BN783" s="16"/>
      <c r="BO783" s="16"/>
      <c r="BP783" s="140"/>
      <c r="BQ783" s="126"/>
      <c r="BR783" s="16"/>
      <c r="BS783" s="16"/>
      <c r="BT783" s="16"/>
      <c r="BU783" s="16"/>
      <c r="BV783" s="16"/>
      <c r="BW783" s="140"/>
      <c r="BX783" s="126"/>
      <c r="BY783" s="16"/>
      <c r="BZ783" s="140"/>
      <c r="CA783" s="126"/>
      <c r="CB783" s="16"/>
      <c r="CC783" s="140"/>
      <c r="CD783" s="126"/>
      <c r="CE783" s="16"/>
      <c r="CG783" s="12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</row>
    <row r="784" spans="1:147" s="107" customFormat="1" x14ac:dyDescent="0.2">
      <c r="A784" s="81"/>
      <c r="B784" s="16"/>
      <c r="C784" s="115"/>
      <c r="D784" s="116"/>
      <c r="E784" s="16"/>
      <c r="F784" s="16"/>
      <c r="G784" s="16"/>
      <c r="H784" s="16"/>
      <c r="J784" s="126"/>
      <c r="K784" s="126"/>
      <c r="L784" s="126"/>
      <c r="M784" s="126"/>
      <c r="N784" s="126"/>
      <c r="O784" s="126"/>
      <c r="P784" s="126"/>
      <c r="Q784" s="58"/>
      <c r="R784" s="139"/>
      <c r="S784" s="58"/>
      <c r="T784" s="16"/>
      <c r="U784" s="16"/>
      <c r="V784" s="16"/>
      <c r="W784" s="16"/>
      <c r="X784" s="16"/>
      <c r="Y784" s="16"/>
      <c r="Z784" s="16"/>
      <c r="AA784" s="140"/>
      <c r="AB784" s="126"/>
      <c r="AC784" s="16"/>
      <c r="AD784" s="16"/>
      <c r="AE784" s="16"/>
      <c r="AF784" s="16"/>
      <c r="AG784" s="16"/>
      <c r="AH784" s="140"/>
      <c r="AI784" s="126"/>
      <c r="AJ784" s="16"/>
      <c r="AK784" s="16"/>
      <c r="AL784" s="16"/>
      <c r="AM784" s="140"/>
      <c r="AN784" s="141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40"/>
      <c r="BG784" s="126"/>
      <c r="BH784" s="16"/>
      <c r="BI784" s="16"/>
      <c r="BJ784" s="16"/>
      <c r="BK784" s="16"/>
      <c r="BL784" s="16"/>
      <c r="BM784" s="16"/>
      <c r="BN784" s="16"/>
      <c r="BO784" s="16"/>
      <c r="BP784" s="140"/>
      <c r="BQ784" s="126"/>
      <c r="BR784" s="16"/>
      <c r="BS784" s="16"/>
      <c r="BT784" s="16"/>
      <c r="BU784" s="16"/>
      <c r="BV784" s="16"/>
      <c r="BW784" s="140"/>
      <c r="BX784" s="126"/>
      <c r="BY784" s="16"/>
      <c r="BZ784" s="140"/>
      <c r="CA784" s="126"/>
      <c r="CB784" s="16"/>
      <c r="CC784" s="140"/>
      <c r="CD784" s="126"/>
      <c r="CE784" s="16"/>
      <c r="CG784" s="12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</row>
    <row r="785" spans="1:147" s="107" customFormat="1" x14ac:dyDescent="0.2">
      <c r="A785" s="81"/>
      <c r="B785" s="16"/>
      <c r="C785" s="115"/>
      <c r="D785" s="116"/>
      <c r="E785" s="16"/>
      <c r="F785" s="16"/>
      <c r="G785" s="16"/>
      <c r="H785" s="16"/>
      <c r="J785" s="126"/>
      <c r="K785" s="126"/>
      <c r="L785" s="126"/>
      <c r="M785" s="126"/>
      <c r="N785" s="126"/>
      <c r="O785" s="126"/>
      <c r="P785" s="126"/>
      <c r="Q785" s="58"/>
      <c r="R785" s="139"/>
      <c r="S785" s="58"/>
      <c r="T785" s="16"/>
      <c r="U785" s="16"/>
      <c r="V785" s="16"/>
      <c r="W785" s="16"/>
      <c r="X785" s="16"/>
      <c r="Y785" s="16"/>
      <c r="Z785" s="16"/>
      <c r="AA785" s="140"/>
      <c r="AB785" s="126"/>
      <c r="AC785" s="16"/>
      <c r="AD785" s="16"/>
      <c r="AE785" s="16"/>
      <c r="AF785" s="16"/>
      <c r="AG785" s="16"/>
      <c r="AH785" s="140"/>
      <c r="AI785" s="126"/>
      <c r="AJ785" s="16"/>
      <c r="AK785" s="16"/>
      <c r="AL785" s="16"/>
      <c r="AM785" s="140"/>
      <c r="AN785" s="141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40"/>
      <c r="BG785" s="126"/>
      <c r="BH785" s="16"/>
      <c r="BI785" s="16"/>
      <c r="BJ785" s="16"/>
      <c r="BK785" s="16"/>
      <c r="BL785" s="16"/>
      <c r="BM785" s="16"/>
      <c r="BN785" s="16"/>
      <c r="BO785" s="16"/>
      <c r="BP785" s="140"/>
      <c r="BQ785" s="126"/>
      <c r="BR785" s="16"/>
      <c r="BS785" s="16"/>
      <c r="BT785" s="16"/>
      <c r="BU785" s="16"/>
      <c r="BV785" s="16"/>
      <c r="BW785" s="140"/>
      <c r="BX785" s="126"/>
      <c r="BY785" s="16"/>
      <c r="BZ785" s="140"/>
      <c r="CA785" s="126"/>
      <c r="CB785" s="16"/>
      <c r="CC785" s="140"/>
      <c r="CD785" s="126"/>
      <c r="CE785" s="16"/>
      <c r="CG785" s="12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</row>
    <row r="786" spans="1:147" s="107" customFormat="1" x14ac:dyDescent="0.2">
      <c r="A786" s="81"/>
      <c r="B786" s="16"/>
      <c r="C786" s="115"/>
      <c r="D786" s="116"/>
      <c r="E786" s="16"/>
      <c r="F786" s="16"/>
      <c r="G786" s="16"/>
      <c r="H786" s="16"/>
      <c r="J786" s="126"/>
      <c r="K786" s="126"/>
      <c r="L786" s="126"/>
      <c r="M786" s="126"/>
      <c r="N786" s="126"/>
      <c r="O786" s="126"/>
      <c r="P786" s="126"/>
      <c r="Q786" s="58"/>
      <c r="R786" s="139"/>
      <c r="S786" s="58"/>
      <c r="T786" s="16"/>
      <c r="U786" s="16"/>
      <c r="V786" s="16"/>
      <c r="W786" s="16"/>
      <c r="X786" s="16"/>
      <c r="Y786" s="16"/>
      <c r="Z786" s="16"/>
      <c r="AA786" s="140"/>
      <c r="AB786" s="126"/>
      <c r="AC786" s="16"/>
      <c r="AD786" s="16"/>
      <c r="AE786" s="16"/>
      <c r="AF786" s="16"/>
      <c r="AG786" s="16"/>
      <c r="AH786" s="140"/>
      <c r="AI786" s="126"/>
      <c r="AJ786" s="16"/>
      <c r="AK786" s="16"/>
      <c r="AL786" s="16"/>
      <c r="AM786" s="140"/>
      <c r="AN786" s="141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40"/>
      <c r="BG786" s="126"/>
      <c r="BH786" s="16"/>
      <c r="BI786" s="16"/>
      <c r="BJ786" s="16"/>
      <c r="BK786" s="16"/>
      <c r="BL786" s="16"/>
      <c r="BM786" s="16"/>
      <c r="BN786" s="16"/>
      <c r="BO786" s="16"/>
      <c r="BP786" s="140"/>
      <c r="BQ786" s="126"/>
      <c r="BR786" s="16"/>
      <c r="BS786" s="16"/>
      <c r="BT786" s="16"/>
      <c r="BU786" s="16"/>
      <c r="BV786" s="16"/>
      <c r="BW786" s="140"/>
      <c r="BX786" s="126"/>
      <c r="BY786" s="16"/>
      <c r="BZ786" s="140"/>
      <c r="CA786" s="126"/>
      <c r="CB786" s="16"/>
      <c r="CC786" s="140"/>
      <c r="CD786" s="126"/>
      <c r="CE786" s="16"/>
      <c r="CG786" s="12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</row>
    <row r="787" spans="1:147" s="107" customFormat="1" x14ac:dyDescent="0.2">
      <c r="A787" s="81"/>
      <c r="B787" s="16"/>
      <c r="C787" s="115"/>
      <c r="D787" s="116"/>
      <c r="E787" s="16"/>
      <c r="F787" s="16"/>
      <c r="G787" s="16"/>
      <c r="H787" s="16"/>
      <c r="J787" s="126"/>
      <c r="K787" s="126"/>
      <c r="L787" s="126"/>
      <c r="M787" s="126"/>
      <c r="N787" s="126"/>
      <c r="O787" s="126"/>
      <c r="P787" s="126"/>
      <c r="Q787" s="58"/>
      <c r="R787" s="139"/>
      <c r="S787" s="58"/>
      <c r="T787" s="16"/>
      <c r="U787" s="16"/>
      <c r="V787" s="16"/>
      <c r="W787" s="16"/>
      <c r="X787" s="16"/>
      <c r="Y787" s="16"/>
      <c r="Z787" s="16"/>
      <c r="AA787" s="140"/>
      <c r="AB787" s="126"/>
      <c r="AC787" s="16"/>
      <c r="AD787" s="16"/>
      <c r="AE787" s="16"/>
      <c r="AF787" s="16"/>
      <c r="AG787" s="16"/>
      <c r="AH787" s="140"/>
      <c r="AI787" s="126"/>
      <c r="AJ787" s="16"/>
      <c r="AK787" s="16"/>
      <c r="AL787" s="16"/>
      <c r="AM787" s="140"/>
      <c r="AN787" s="141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40"/>
      <c r="BG787" s="126"/>
      <c r="BH787" s="16"/>
      <c r="BI787" s="16"/>
      <c r="BJ787" s="16"/>
      <c r="BK787" s="16"/>
      <c r="BL787" s="16"/>
      <c r="BM787" s="16"/>
      <c r="BN787" s="16"/>
      <c r="BO787" s="16"/>
      <c r="BP787" s="140"/>
      <c r="BQ787" s="126"/>
      <c r="BR787" s="16"/>
      <c r="BS787" s="16"/>
      <c r="BT787" s="16"/>
      <c r="BU787" s="16"/>
      <c r="BV787" s="16"/>
      <c r="BW787" s="140"/>
      <c r="BX787" s="126"/>
      <c r="BY787" s="16"/>
      <c r="BZ787" s="140"/>
      <c r="CA787" s="126"/>
      <c r="CB787" s="16"/>
      <c r="CC787" s="140"/>
      <c r="CD787" s="126"/>
      <c r="CE787" s="16"/>
      <c r="CG787" s="12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</row>
    <row r="788" spans="1:147" s="107" customFormat="1" x14ac:dyDescent="0.2">
      <c r="A788" s="81"/>
      <c r="B788" s="16"/>
      <c r="C788" s="115"/>
      <c r="D788" s="116"/>
      <c r="E788" s="16"/>
      <c r="F788" s="16"/>
      <c r="G788" s="16"/>
      <c r="H788" s="16"/>
      <c r="J788" s="126"/>
      <c r="K788" s="126"/>
      <c r="L788" s="126"/>
      <c r="M788" s="126"/>
      <c r="N788" s="126"/>
      <c r="O788" s="126"/>
      <c r="P788" s="126"/>
      <c r="Q788" s="58"/>
      <c r="R788" s="139"/>
      <c r="S788" s="58"/>
      <c r="T788" s="16"/>
      <c r="U788" s="16"/>
      <c r="V788" s="16"/>
      <c r="W788" s="16"/>
      <c r="X788" s="16"/>
      <c r="Y788" s="16"/>
      <c r="Z788" s="16"/>
      <c r="AA788" s="140"/>
      <c r="AB788" s="126"/>
      <c r="AC788" s="16"/>
      <c r="AD788" s="16"/>
      <c r="AE788" s="16"/>
      <c r="AF788" s="16"/>
      <c r="AG788" s="16"/>
      <c r="AH788" s="140"/>
      <c r="AI788" s="126"/>
      <c r="AJ788" s="16"/>
      <c r="AK788" s="16"/>
      <c r="AL788" s="16"/>
      <c r="AM788" s="140"/>
      <c r="AN788" s="141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40"/>
      <c r="BG788" s="126"/>
      <c r="BH788" s="16"/>
      <c r="BI788" s="16"/>
      <c r="BJ788" s="16"/>
      <c r="BK788" s="16"/>
      <c r="BL788" s="16"/>
      <c r="BM788" s="16"/>
      <c r="BN788" s="16"/>
      <c r="BO788" s="16"/>
      <c r="BP788" s="140"/>
      <c r="BQ788" s="126"/>
      <c r="BR788" s="16"/>
      <c r="BS788" s="16"/>
      <c r="BT788" s="16"/>
      <c r="BU788" s="16"/>
      <c r="BV788" s="16"/>
      <c r="BW788" s="140"/>
      <c r="BX788" s="126"/>
      <c r="BY788" s="16"/>
      <c r="BZ788" s="140"/>
      <c r="CA788" s="126"/>
      <c r="CB788" s="16"/>
      <c r="CC788" s="140"/>
      <c r="CD788" s="126"/>
      <c r="CE788" s="16"/>
      <c r="CG788" s="12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</row>
    <row r="789" spans="1:147" s="107" customFormat="1" x14ac:dyDescent="0.2">
      <c r="A789" s="81"/>
      <c r="B789" s="16"/>
      <c r="C789" s="115"/>
      <c r="D789" s="116"/>
      <c r="E789" s="16"/>
      <c r="F789" s="16"/>
      <c r="G789" s="16"/>
      <c r="H789" s="16"/>
      <c r="J789" s="126"/>
      <c r="K789" s="126"/>
      <c r="L789" s="126"/>
      <c r="M789" s="126"/>
      <c r="N789" s="126"/>
      <c r="O789" s="126"/>
      <c r="P789" s="126"/>
      <c r="Q789" s="58"/>
      <c r="R789" s="139"/>
      <c r="S789" s="58"/>
      <c r="T789" s="16"/>
      <c r="U789" s="16"/>
      <c r="V789" s="16"/>
      <c r="W789" s="16"/>
      <c r="X789" s="16"/>
      <c r="Y789" s="16"/>
      <c r="Z789" s="16"/>
      <c r="AA789" s="140"/>
      <c r="AB789" s="126"/>
      <c r="AC789" s="16"/>
      <c r="AD789" s="16"/>
      <c r="AE789" s="16"/>
      <c r="AF789" s="16"/>
      <c r="AG789" s="16"/>
      <c r="AH789" s="140"/>
      <c r="AI789" s="126"/>
      <c r="AJ789" s="16"/>
      <c r="AK789" s="16"/>
      <c r="AL789" s="16"/>
      <c r="AM789" s="140"/>
      <c r="AN789" s="141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40"/>
      <c r="BG789" s="126"/>
      <c r="BH789" s="16"/>
      <c r="BI789" s="16"/>
      <c r="BJ789" s="16"/>
      <c r="BK789" s="16"/>
      <c r="BL789" s="16"/>
      <c r="BM789" s="16"/>
      <c r="BN789" s="16"/>
      <c r="BO789" s="16"/>
      <c r="BP789" s="140"/>
      <c r="BQ789" s="126"/>
      <c r="BR789" s="16"/>
      <c r="BS789" s="16"/>
      <c r="BT789" s="16"/>
      <c r="BU789" s="16"/>
      <c r="BV789" s="16"/>
      <c r="BW789" s="140"/>
      <c r="BX789" s="126"/>
      <c r="BY789" s="16"/>
      <c r="BZ789" s="140"/>
      <c r="CA789" s="126"/>
      <c r="CB789" s="16"/>
      <c r="CC789" s="140"/>
      <c r="CD789" s="126"/>
      <c r="CE789" s="16"/>
      <c r="CG789" s="12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</row>
    <row r="790" spans="1:147" s="107" customFormat="1" x14ac:dyDescent="0.2">
      <c r="A790" s="81"/>
      <c r="B790" s="16"/>
      <c r="C790" s="115"/>
      <c r="D790" s="116"/>
      <c r="E790" s="16"/>
      <c r="F790" s="16"/>
      <c r="G790" s="16"/>
      <c r="H790" s="16"/>
      <c r="J790" s="126"/>
      <c r="K790" s="126"/>
      <c r="L790" s="126"/>
      <c r="M790" s="126"/>
      <c r="N790" s="126"/>
      <c r="O790" s="126"/>
      <c r="P790" s="126"/>
      <c r="Q790" s="58"/>
      <c r="R790" s="139"/>
      <c r="S790" s="58"/>
      <c r="T790" s="16"/>
      <c r="U790" s="16"/>
      <c r="V790" s="16"/>
      <c r="W790" s="16"/>
      <c r="X790" s="16"/>
      <c r="Y790" s="16"/>
      <c r="Z790" s="16"/>
      <c r="AA790" s="140"/>
      <c r="AB790" s="126"/>
      <c r="AC790" s="16"/>
      <c r="AD790" s="16"/>
      <c r="AE790" s="16"/>
      <c r="AF790" s="16"/>
      <c r="AG790" s="16"/>
      <c r="AH790" s="140"/>
      <c r="AI790" s="126"/>
      <c r="AJ790" s="16"/>
      <c r="AK790" s="16"/>
      <c r="AL790" s="16"/>
      <c r="AM790" s="140"/>
      <c r="AN790" s="141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40"/>
      <c r="BG790" s="126"/>
      <c r="BH790" s="16"/>
      <c r="BI790" s="16"/>
      <c r="BJ790" s="16"/>
      <c r="BK790" s="16"/>
      <c r="BL790" s="16"/>
      <c r="BM790" s="16"/>
      <c r="BN790" s="16"/>
      <c r="BO790" s="16"/>
      <c r="BP790" s="140"/>
      <c r="BQ790" s="126"/>
      <c r="BR790" s="16"/>
      <c r="BS790" s="16"/>
      <c r="BT790" s="16"/>
      <c r="BU790" s="16"/>
      <c r="BV790" s="16"/>
      <c r="BW790" s="140"/>
      <c r="BX790" s="126"/>
      <c r="BY790" s="16"/>
      <c r="BZ790" s="140"/>
      <c r="CA790" s="126"/>
      <c r="CB790" s="16"/>
      <c r="CC790" s="140"/>
      <c r="CD790" s="126"/>
      <c r="CE790" s="16"/>
      <c r="CG790" s="12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</row>
    <row r="791" spans="1:147" s="107" customFormat="1" x14ac:dyDescent="0.2">
      <c r="A791" s="138"/>
      <c r="B791" s="16"/>
      <c r="C791" s="115"/>
      <c r="D791" s="116"/>
      <c r="E791" s="16"/>
      <c r="F791" s="16"/>
      <c r="G791" s="16"/>
      <c r="H791" s="16"/>
      <c r="J791" s="126"/>
      <c r="K791" s="126"/>
      <c r="L791" s="126"/>
      <c r="M791" s="126"/>
      <c r="N791" s="126"/>
      <c r="O791" s="126"/>
      <c r="P791" s="126"/>
      <c r="Q791" s="58"/>
      <c r="R791" s="139"/>
      <c r="S791" s="58"/>
      <c r="T791" s="16"/>
      <c r="U791" s="16"/>
      <c r="V791" s="16"/>
      <c r="W791" s="16"/>
      <c r="X791" s="16"/>
      <c r="Y791" s="16"/>
      <c r="Z791" s="16"/>
      <c r="AA791" s="140"/>
      <c r="AB791" s="126"/>
      <c r="AC791" s="16"/>
      <c r="AD791" s="16"/>
      <c r="AE791" s="16"/>
      <c r="AF791" s="16"/>
      <c r="AG791" s="16"/>
      <c r="AH791" s="140"/>
      <c r="AI791" s="126"/>
      <c r="AJ791" s="16"/>
      <c r="AK791" s="16"/>
      <c r="AL791" s="16"/>
      <c r="AM791" s="140"/>
      <c r="AN791" s="141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40"/>
      <c r="BG791" s="126"/>
      <c r="BH791" s="16"/>
      <c r="BI791" s="16"/>
      <c r="BJ791" s="16"/>
      <c r="BK791" s="16"/>
      <c r="BL791" s="16"/>
      <c r="BM791" s="16"/>
      <c r="BN791" s="16"/>
      <c r="BO791" s="16"/>
      <c r="BP791" s="140"/>
      <c r="BQ791" s="126"/>
      <c r="BR791" s="16"/>
      <c r="BS791" s="16"/>
      <c r="BT791" s="16"/>
      <c r="BU791" s="16"/>
      <c r="BV791" s="16"/>
      <c r="BW791" s="140"/>
      <c r="BX791" s="126"/>
      <c r="BY791" s="16"/>
      <c r="BZ791" s="140"/>
      <c r="CA791" s="126"/>
      <c r="CB791" s="16"/>
      <c r="CC791" s="140"/>
      <c r="CD791" s="126"/>
      <c r="CE791" s="16"/>
      <c r="CG791" s="12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</row>
    <row r="792" spans="1:147" s="107" customFormat="1" x14ac:dyDescent="0.2">
      <c r="A792" s="81"/>
      <c r="B792" s="16"/>
      <c r="C792" s="115"/>
      <c r="D792" s="116"/>
      <c r="E792" s="16"/>
      <c r="F792" s="16"/>
      <c r="G792" s="16"/>
      <c r="H792" s="16"/>
      <c r="J792" s="126"/>
      <c r="K792" s="126"/>
      <c r="L792" s="126"/>
      <c r="M792" s="126"/>
      <c r="N792" s="126"/>
      <c r="O792" s="126"/>
      <c r="P792" s="126"/>
      <c r="Q792" s="58"/>
      <c r="R792" s="139"/>
      <c r="S792" s="58"/>
      <c r="T792" s="16"/>
      <c r="U792" s="16"/>
      <c r="V792" s="16"/>
      <c r="W792" s="16"/>
      <c r="X792" s="16"/>
      <c r="Y792" s="16"/>
      <c r="Z792" s="16"/>
      <c r="AA792" s="140"/>
      <c r="AB792" s="126"/>
      <c r="AC792" s="16"/>
      <c r="AD792" s="16"/>
      <c r="AE792" s="16"/>
      <c r="AF792" s="16"/>
      <c r="AG792" s="16"/>
      <c r="AH792" s="140"/>
      <c r="AI792" s="126"/>
      <c r="AJ792" s="16"/>
      <c r="AK792" s="16"/>
      <c r="AL792" s="16"/>
      <c r="AM792" s="140"/>
      <c r="AN792" s="141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40"/>
      <c r="BG792" s="126"/>
      <c r="BH792" s="16"/>
      <c r="BI792" s="16"/>
      <c r="BJ792" s="16"/>
      <c r="BK792" s="16"/>
      <c r="BL792" s="16"/>
      <c r="BM792" s="16"/>
      <c r="BN792" s="16"/>
      <c r="BO792" s="16"/>
      <c r="BP792" s="140"/>
      <c r="BQ792" s="126"/>
      <c r="BR792" s="16"/>
      <c r="BS792" s="16"/>
      <c r="BT792" s="16"/>
      <c r="BU792" s="16"/>
      <c r="BV792" s="16"/>
      <c r="BW792" s="140"/>
      <c r="BX792" s="126"/>
      <c r="BY792" s="16"/>
      <c r="BZ792" s="140"/>
      <c r="CA792" s="126"/>
      <c r="CB792" s="16"/>
      <c r="CC792" s="140"/>
      <c r="CD792" s="126"/>
      <c r="CE792" s="16"/>
      <c r="CG792" s="12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</row>
    <row r="793" spans="1:147" s="107" customFormat="1" x14ac:dyDescent="0.2">
      <c r="A793" s="81"/>
      <c r="B793" s="16"/>
      <c r="C793" s="115"/>
      <c r="D793" s="116"/>
      <c r="E793" s="16"/>
      <c r="F793" s="16"/>
      <c r="G793" s="16"/>
      <c r="H793" s="16"/>
      <c r="J793" s="126"/>
      <c r="K793" s="126"/>
      <c r="L793" s="126"/>
      <c r="M793" s="126"/>
      <c r="N793" s="126"/>
      <c r="O793" s="126"/>
      <c r="P793" s="126"/>
      <c r="Q793" s="58"/>
      <c r="R793" s="139"/>
      <c r="S793" s="58"/>
      <c r="T793" s="16"/>
      <c r="U793" s="16"/>
      <c r="V793" s="16"/>
      <c r="W793" s="16"/>
      <c r="X793" s="16"/>
      <c r="Y793" s="16"/>
      <c r="Z793" s="16"/>
      <c r="AA793" s="140"/>
      <c r="AB793" s="126"/>
      <c r="AC793" s="16"/>
      <c r="AD793" s="16"/>
      <c r="AE793" s="16"/>
      <c r="AF793" s="16"/>
      <c r="AG793" s="16"/>
      <c r="AH793" s="140"/>
      <c r="AI793" s="126"/>
      <c r="AJ793" s="16"/>
      <c r="AK793" s="16"/>
      <c r="AL793" s="16"/>
      <c r="AM793" s="140"/>
      <c r="AN793" s="141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40"/>
      <c r="BG793" s="126"/>
      <c r="BH793" s="16"/>
      <c r="BI793" s="16"/>
      <c r="BJ793" s="16"/>
      <c r="BK793" s="16"/>
      <c r="BL793" s="16"/>
      <c r="BM793" s="16"/>
      <c r="BN793" s="16"/>
      <c r="BO793" s="16"/>
      <c r="BP793" s="140"/>
      <c r="BQ793" s="126"/>
      <c r="BR793" s="16"/>
      <c r="BS793" s="16"/>
      <c r="BT793" s="16"/>
      <c r="BU793" s="16"/>
      <c r="BV793" s="16"/>
      <c r="BW793" s="140"/>
      <c r="BX793" s="126"/>
      <c r="BY793" s="16"/>
      <c r="BZ793" s="140"/>
      <c r="CA793" s="126"/>
      <c r="CB793" s="16"/>
      <c r="CC793" s="140"/>
      <c r="CD793" s="126"/>
      <c r="CE793" s="16"/>
      <c r="CG793" s="12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</row>
    <row r="794" spans="1:147" s="107" customFormat="1" x14ac:dyDescent="0.2">
      <c r="A794" s="81"/>
      <c r="B794" s="16"/>
      <c r="C794" s="115"/>
      <c r="D794" s="116"/>
      <c r="E794" s="16"/>
      <c r="F794" s="16"/>
      <c r="G794" s="16"/>
      <c r="H794" s="16"/>
      <c r="J794" s="126"/>
      <c r="K794" s="126"/>
      <c r="L794" s="126"/>
      <c r="M794" s="126"/>
      <c r="N794" s="126"/>
      <c r="O794" s="126"/>
      <c r="P794" s="126"/>
      <c r="Q794" s="58"/>
      <c r="R794" s="139"/>
      <c r="S794" s="58"/>
      <c r="T794" s="16"/>
      <c r="U794" s="16"/>
      <c r="V794" s="16"/>
      <c r="W794" s="16"/>
      <c r="X794" s="16"/>
      <c r="Y794" s="16"/>
      <c r="Z794" s="16"/>
      <c r="AA794" s="140"/>
      <c r="AB794" s="126"/>
      <c r="AC794" s="16"/>
      <c r="AD794" s="16"/>
      <c r="AE794" s="16"/>
      <c r="AF794" s="16"/>
      <c r="AG794" s="16"/>
      <c r="AH794" s="140"/>
      <c r="AI794" s="126"/>
      <c r="AJ794" s="16"/>
      <c r="AK794" s="16"/>
      <c r="AL794" s="16"/>
      <c r="AM794" s="140"/>
      <c r="AN794" s="141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40"/>
      <c r="BG794" s="126"/>
      <c r="BH794" s="16"/>
      <c r="BI794" s="16"/>
      <c r="BJ794" s="16"/>
      <c r="BK794" s="16"/>
      <c r="BL794" s="16"/>
      <c r="BM794" s="16"/>
      <c r="BN794" s="16"/>
      <c r="BO794" s="16"/>
      <c r="BP794" s="140"/>
      <c r="BQ794" s="126"/>
      <c r="BR794" s="16"/>
      <c r="BS794" s="16"/>
      <c r="BT794" s="16"/>
      <c r="BU794" s="16"/>
      <c r="BV794" s="16"/>
      <c r="BW794" s="140"/>
      <c r="BX794" s="126"/>
      <c r="BY794" s="16"/>
      <c r="BZ794" s="140"/>
      <c r="CA794" s="126"/>
      <c r="CB794" s="16"/>
      <c r="CC794" s="140"/>
      <c r="CD794" s="126"/>
      <c r="CE794" s="16"/>
      <c r="CG794" s="12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</row>
    <row r="795" spans="1:147" s="107" customFormat="1" x14ac:dyDescent="0.2">
      <c r="A795" s="81"/>
      <c r="B795" s="16"/>
      <c r="C795" s="115"/>
      <c r="D795" s="116"/>
      <c r="E795" s="16"/>
      <c r="F795" s="16"/>
      <c r="G795" s="16"/>
      <c r="H795" s="16"/>
      <c r="J795" s="126"/>
      <c r="K795" s="126"/>
      <c r="L795" s="126"/>
      <c r="M795" s="126"/>
      <c r="N795" s="126"/>
      <c r="O795" s="126"/>
      <c r="P795" s="126"/>
      <c r="Q795" s="58"/>
      <c r="R795" s="139"/>
      <c r="S795" s="58"/>
      <c r="T795" s="16"/>
      <c r="U795" s="16"/>
      <c r="V795" s="16"/>
      <c r="W795" s="16"/>
      <c r="X795" s="16"/>
      <c r="Y795" s="16"/>
      <c r="Z795" s="16"/>
      <c r="AA795" s="140"/>
      <c r="AB795" s="126"/>
      <c r="AC795" s="16"/>
      <c r="AD795" s="16"/>
      <c r="AE795" s="16"/>
      <c r="AF795" s="16"/>
      <c r="AG795" s="16"/>
      <c r="AH795" s="140"/>
      <c r="AI795" s="126"/>
      <c r="AJ795" s="16"/>
      <c r="AK795" s="16"/>
      <c r="AL795" s="16"/>
      <c r="AM795" s="140"/>
      <c r="AN795" s="141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40"/>
      <c r="BG795" s="126"/>
      <c r="BH795" s="16"/>
      <c r="BI795" s="16"/>
      <c r="BJ795" s="16"/>
      <c r="BK795" s="16"/>
      <c r="BL795" s="16"/>
      <c r="BM795" s="16"/>
      <c r="BN795" s="16"/>
      <c r="BO795" s="16"/>
      <c r="BP795" s="140"/>
      <c r="BQ795" s="126"/>
      <c r="BR795" s="16"/>
      <c r="BS795" s="16"/>
      <c r="BT795" s="16"/>
      <c r="BU795" s="16"/>
      <c r="BV795" s="16"/>
      <c r="BW795" s="140"/>
      <c r="BX795" s="126"/>
      <c r="BY795" s="16"/>
      <c r="BZ795" s="140"/>
      <c r="CA795" s="126"/>
      <c r="CB795" s="16"/>
      <c r="CC795" s="140"/>
      <c r="CD795" s="126"/>
      <c r="CE795" s="16"/>
      <c r="CG795" s="12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</row>
    <row r="796" spans="1:147" s="107" customFormat="1" x14ac:dyDescent="0.2">
      <c r="A796" s="81"/>
      <c r="B796" s="16"/>
      <c r="C796" s="115"/>
      <c r="D796" s="116"/>
      <c r="E796" s="16"/>
      <c r="F796" s="16"/>
      <c r="G796" s="16"/>
      <c r="H796" s="16"/>
      <c r="J796" s="126"/>
      <c r="K796" s="126"/>
      <c r="L796" s="126"/>
      <c r="M796" s="126"/>
      <c r="N796" s="126"/>
      <c r="O796" s="126"/>
      <c r="P796" s="126"/>
      <c r="Q796" s="58"/>
      <c r="R796" s="139"/>
      <c r="S796" s="58"/>
      <c r="T796" s="16"/>
      <c r="U796" s="16"/>
      <c r="V796" s="16"/>
      <c r="W796" s="16"/>
      <c r="X796" s="16"/>
      <c r="Y796" s="16"/>
      <c r="Z796" s="16"/>
      <c r="AA796" s="140"/>
      <c r="AB796" s="126"/>
      <c r="AC796" s="16"/>
      <c r="AD796" s="16"/>
      <c r="AE796" s="16"/>
      <c r="AF796" s="16"/>
      <c r="AG796" s="16"/>
      <c r="AH796" s="140"/>
      <c r="AI796" s="126"/>
      <c r="AJ796" s="16"/>
      <c r="AK796" s="16"/>
      <c r="AL796" s="16"/>
      <c r="AM796" s="140"/>
      <c r="AN796" s="141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40"/>
      <c r="BG796" s="126"/>
      <c r="BH796" s="16"/>
      <c r="BI796" s="16"/>
      <c r="BJ796" s="16"/>
      <c r="BK796" s="16"/>
      <c r="BL796" s="16"/>
      <c r="BM796" s="16"/>
      <c r="BN796" s="16"/>
      <c r="BO796" s="16"/>
      <c r="BP796" s="140"/>
      <c r="BQ796" s="126"/>
      <c r="BR796" s="16"/>
      <c r="BS796" s="16"/>
      <c r="BT796" s="16"/>
      <c r="BU796" s="16"/>
      <c r="BV796" s="16"/>
      <c r="BW796" s="140"/>
      <c r="BX796" s="126"/>
      <c r="BY796" s="16"/>
      <c r="BZ796" s="140"/>
      <c r="CA796" s="126"/>
      <c r="CB796" s="16"/>
      <c r="CC796" s="140"/>
      <c r="CD796" s="126"/>
      <c r="CE796" s="16"/>
      <c r="CG796" s="12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</row>
    <row r="797" spans="1:147" s="107" customFormat="1" x14ac:dyDescent="0.2">
      <c r="A797" s="81"/>
      <c r="B797" s="16"/>
      <c r="C797" s="115"/>
      <c r="D797" s="116"/>
      <c r="E797" s="16"/>
      <c r="F797" s="16"/>
      <c r="G797" s="16"/>
      <c r="H797" s="16"/>
      <c r="J797" s="126"/>
      <c r="K797" s="126"/>
      <c r="L797" s="126"/>
      <c r="M797" s="126"/>
      <c r="N797" s="126"/>
      <c r="O797" s="126"/>
      <c r="P797" s="126"/>
      <c r="Q797" s="58"/>
      <c r="R797" s="139"/>
      <c r="S797" s="58"/>
      <c r="T797" s="16"/>
      <c r="U797" s="16"/>
      <c r="V797" s="16"/>
      <c r="W797" s="16"/>
      <c r="X797" s="16"/>
      <c r="Y797" s="16"/>
      <c r="Z797" s="16"/>
      <c r="AA797" s="140"/>
      <c r="AB797" s="126"/>
      <c r="AC797" s="16"/>
      <c r="AD797" s="16"/>
      <c r="AE797" s="16"/>
      <c r="AF797" s="16"/>
      <c r="AG797" s="16"/>
      <c r="AH797" s="140"/>
      <c r="AI797" s="126"/>
      <c r="AJ797" s="16"/>
      <c r="AK797" s="16"/>
      <c r="AL797" s="16"/>
      <c r="AM797" s="140"/>
      <c r="AN797" s="141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40"/>
      <c r="BG797" s="126"/>
      <c r="BH797" s="16"/>
      <c r="BI797" s="16"/>
      <c r="BJ797" s="16"/>
      <c r="BK797" s="16"/>
      <c r="BL797" s="16"/>
      <c r="BM797" s="16"/>
      <c r="BN797" s="16"/>
      <c r="BO797" s="16"/>
      <c r="BP797" s="140"/>
      <c r="BQ797" s="126"/>
      <c r="BR797" s="16"/>
      <c r="BS797" s="16"/>
      <c r="BT797" s="16"/>
      <c r="BU797" s="16"/>
      <c r="BV797" s="16"/>
      <c r="BW797" s="140"/>
      <c r="BX797" s="126"/>
      <c r="BY797" s="16"/>
      <c r="BZ797" s="140"/>
      <c r="CA797" s="126"/>
      <c r="CB797" s="16"/>
      <c r="CC797" s="140"/>
      <c r="CD797" s="126"/>
      <c r="CE797" s="16"/>
      <c r="CG797" s="12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</row>
    <row r="798" spans="1:147" s="107" customFormat="1" x14ac:dyDescent="0.2">
      <c r="A798" s="81"/>
      <c r="B798" s="16"/>
      <c r="C798" s="115"/>
      <c r="D798" s="116"/>
      <c r="E798" s="16"/>
      <c r="F798" s="16"/>
      <c r="G798" s="16"/>
      <c r="H798" s="16"/>
      <c r="J798" s="126"/>
      <c r="K798" s="126"/>
      <c r="L798" s="126"/>
      <c r="M798" s="126"/>
      <c r="N798" s="126"/>
      <c r="O798" s="126"/>
      <c r="P798" s="126"/>
      <c r="Q798" s="58"/>
      <c r="R798" s="139"/>
      <c r="S798" s="58"/>
      <c r="T798" s="16"/>
      <c r="U798" s="16"/>
      <c r="V798" s="16"/>
      <c r="W798" s="16"/>
      <c r="X798" s="16"/>
      <c r="Y798" s="16"/>
      <c r="Z798" s="16"/>
      <c r="AA798" s="140"/>
      <c r="AB798" s="126"/>
      <c r="AC798" s="16"/>
      <c r="AD798" s="16"/>
      <c r="AE798" s="16"/>
      <c r="AF798" s="16"/>
      <c r="AG798" s="16"/>
      <c r="AH798" s="140"/>
      <c r="AI798" s="126"/>
      <c r="AJ798" s="16"/>
      <c r="AK798" s="16"/>
      <c r="AL798" s="16"/>
      <c r="AM798" s="140"/>
      <c r="AN798" s="141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40"/>
      <c r="BG798" s="126"/>
      <c r="BH798" s="16"/>
      <c r="BI798" s="16"/>
      <c r="BJ798" s="16"/>
      <c r="BK798" s="16"/>
      <c r="BL798" s="16"/>
      <c r="BM798" s="16"/>
      <c r="BN798" s="16"/>
      <c r="BO798" s="16"/>
      <c r="BP798" s="140"/>
      <c r="BQ798" s="126"/>
      <c r="BR798" s="16"/>
      <c r="BS798" s="16"/>
      <c r="BT798" s="16"/>
      <c r="BU798" s="16"/>
      <c r="BV798" s="16"/>
      <c r="BW798" s="140"/>
      <c r="BX798" s="126"/>
      <c r="BY798" s="16"/>
      <c r="BZ798" s="140"/>
      <c r="CA798" s="126"/>
      <c r="CB798" s="16"/>
      <c r="CC798" s="140"/>
      <c r="CD798" s="126"/>
      <c r="CE798" s="16"/>
      <c r="CG798" s="12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</row>
    <row r="799" spans="1:147" s="107" customFormat="1" x14ac:dyDescent="0.2">
      <c r="A799" s="81"/>
      <c r="B799" s="16"/>
      <c r="C799" s="115"/>
      <c r="D799" s="116"/>
      <c r="E799" s="16"/>
      <c r="F799" s="16"/>
      <c r="G799" s="16"/>
      <c r="H799" s="16"/>
      <c r="J799" s="126"/>
      <c r="K799" s="126"/>
      <c r="L799" s="126"/>
      <c r="M799" s="126"/>
      <c r="N799" s="126"/>
      <c r="O799" s="126"/>
      <c r="P799" s="126"/>
      <c r="Q799" s="58"/>
      <c r="R799" s="139"/>
      <c r="S799" s="58"/>
      <c r="T799" s="16"/>
      <c r="U799" s="16"/>
      <c r="V799" s="16"/>
      <c r="W799" s="16"/>
      <c r="X799" s="16"/>
      <c r="Y799" s="16"/>
      <c r="Z799" s="16"/>
      <c r="AA799" s="140"/>
      <c r="AB799" s="126"/>
      <c r="AC799" s="16"/>
      <c r="AD799" s="16"/>
      <c r="AE799" s="16"/>
      <c r="AF799" s="16"/>
      <c r="AG799" s="16"/>
      <c r="AH799" s="140"/>
      <c r="AI799" s="126"/>
      <c r="AJ799" s="16"/>
      <c r="AK799" s="16"/>
      <c r="AL799" s="16"/>
      <c r="AM799" s="140"/>
      <c r="AN799" s="141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40"/>
      <c r="BG799" s="126"/>
      <c r="BH799" s="16"/>
      <c r="BI799" s="16"/>
      <c r="BJ799" s="16"/>
      <c r="BK799" s="16"/>
      <c r="BL799" s="16"/>
      <c r="BM799" s="16"/>
      <c r="BN799" s="16"/>
      <c r="BO799" s="16"/>
      <c r="BP799" s="140"/>
      <c r="BQ799" s="126"/>
      <c r="BR799" s="16"/>
      <c r="BS799" s="16"/>
      <c r="BT799" s="16"/>
      <c r="BU799" s="16"/>
      <c r="BV799" s="16"/>
      <c r="BW799" s="140"/>
      <c r="BX799" s="126"/>
      <c r="BY799" s="16"/>
      <c r="BZ799" s="140"/>
      <c r="CA799" s="126"/>
      <c r="CB799" s="16"/>
      <c r="CC799" s="140"/>
      <c r="CD799" s="126"/>
      <c r="CE799" s="16"/>
      <c r="CG799" s="12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</row>
    <row r="800" spans="1:147" s="107" customFormat="1" x14ac:dyDescent="0.2">
      <c r="A800" s="81"/>
      <c r="B800" s="16"/>
      <c r="C800" s="115"/>
      <c r="D800" s="116"/>
      <c r="E800" s="16"/>
      <c r="F800" s="16"/>
      <c r="G800" s="16"/>
      <c r="H800" s="16"/>
      <c r="J800" s="126"/>
      <c r="K800" s="126"/>
      <c r="L800" s="126"/>
      <c r="M800" s="126"/>
      <c r="N800" s="126"/>
      <c r="O800" s="126"/>
      <c r="P800" s="126"/>
      <c r="Q800" s="58"/>
      <c r="R800" s="139"/>
      <c r="S800" s="58"/>
      <c r="T800" s="16"/>
      <c r="U800" s="16"/>
      <c r="V800" s="16"/>
      <c r="W800" s="16"/>
      <c r="X800" s="16"/>
      <c r="Y800" s="16"/>
      <c r="Z800" s="16"/>
      <c r="AA800" s="140"/>
      <c r="AB800" s="126"/>
      <c r="AC800" s="16"/>
      <c r="AD800" s="16"/>
      <c r="AE800" s="16"/>
      <c r="AF800" s="16"/>
      <c r="AG800" s="16"/>
      <c r="AH800" s="140"/>
      <c r="AI800" s="126"/>
      <c r="AJ800" s="16"/>
      <c r="AK800" s="16"/>
      <c r="AL800" s="16"/>
      <c r="AM800" s="140"/>
      <c r="AN800" s="141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40"/>
      <c r="BG800" s="126"/>
      <c r="BH800" s="16"/>
      <c r="BI800" s="16"/>
      <c r="BJ800" s="16"/>
      <c r="BK800" s="16"/>
      <c r="BL800" s="16"/>
      <c r="BM800" s="16"/>
      <c r="BN800" s="16"/>
      <c r="BO800" s="16"/>
      <c r="BP800" s="140"/>
      <c r="BQ800" s="126"/>
      <c r="BR800" s="16"/>
      <c r="BS800" s="16"/>
      <c r="BT800" s="16"/>
      <c r="BU800" s="16"/>
      <c r="BV800" s="16"/>
      <c r="BW800" s="140"/>
      <c r="BX800" s="126"/>
      <c r="BY800" s="16"/>
      <c r="BZ800" s="140"/>
      <c r="CA800" s="126"/>
      <c r="CB800" s="16"/>
      <c r="CC800" s="140"/>
      <c r="CD800" s="126"/>
      <c r="CE800" s="16"/>
      <c r="CG800" s="12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</row>
    <row r="801" spans="1:147" s="107" customFormat="1" x14ac:dyDescent="0.2">
      <c r="A801" s="81"/>
      <c r="B801" s="16"/>
      <c r="C801" s="115"/>
      <c r="D801" s="116"/>
      <c r="E801" s="16"/>
      <c r="F801" s="16"/>
      <c r="G801" s="16"/>
      <c r="H801" s="16"/>
      <c r="J801" s="126"/>
      <c r="K801" s="126"/>
      <c r="L801" s="126"/>
      <c r="M801" s="126"/>
      <c r="N801" s="126"/>
      <c r="O801" s="126"/>
      <c r="P801" s="126"/>
      <c r="Q801" s="58"/>
      <c r="R801" s="139"/>
      <c r="S801" s="58"/>
      <c r="T801" s="16"/>
      <c r="U801" s="16"/>
      <c r="V801" s="16"/>
      <c r="W801" s="16"/>
      <c r="X801" s="16"/>
      <c r="Y801" s="16"/>
      <c r="Z801" s="16"/>
      <c r="AA801" s="140"/>
      <c r="AB801" s="126"/>
      <c r="AC801" s="16"/>
      <c r="AD801" s="16"/>
      <c r="AE801" s="16"/>
      <c r="AF801" s="16"/>
      <c r="AG801" s="16"/>
      <c r="AH801" s="140"/>
      <c r="AI801" s="126"/>
      <c r="AJ801" s="16"/>
      <c r="AK801" s="16"/>
      <c r="AL801" s="16"/>
      <c r="AM801" s="140"/>
      <c r="AN801" s="141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40"/>
      <c r="BG801" s="126"/>
      <c r="BH801" s="16"/>
      <c r="BI801" s="16"/>
      <c r="BJ801" s="16"/>
      <c r="BK801" s="16"/>
      <c r="BL801" s="16"/>
      <c r="BM801" s="16"/>
      <c r="BN801" s="16"/>
      <c r="BO801" s="16"/>
      <c r="BP801" s="140"/>
      <c r="BQ801" s="126"/>
      <c r="BR801" s="16"/>
      <c r="BS801" s="16"/>
      <c r="BT801" s="16"/>
      <c r="BU801" s="16"/>
      <c r="BV801" s="16"/>
      <c r="BW801" s="140"/>
      <c r="BX801" s="126"/>
      <c r="BY801" s="16"/>
      <c r="BZ801" s="140"/>
      <c r="CA801" s="126"/>
      <c r="CB801" s="16"/>
      <c r="CC801" s="140"/>
      <c r="CD801" s="126"/>
      <c r="CE801" s="16"/>
      <c r="CG801" s="12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</row>
    <row r="802" spans="1:147" s="107" customFormat="1" x14ac:dyDescent="0.2">
      <c r="A802" s="81"/>
      <c r="B802" s="16"/>
      <c r="C802" s="115"/>
      <c r="D802" s="116"/>
      <c r="E802" s="16"/>
      <c r="F802" s="16"/>
      <c r="G802" s="16"/>
      <c r="H802" s="16"/>
      <c r="J802" s="126"/>
      <c r="K802" s="126"/>
      <c r="L802" s="126"/>
      <c r="M802" s="126"/>
      <c r="N802" s="126"/>
      <c r="O802" s="126"/>
      <c r="P802" s="126"/>
      <c r="Q802" s="58"/>
      <c r="R802" s="139"/>
      <c r="S802" s="58"/>
      <c r="T802" s="16"/>
      <c r="U802" s="16"/>
      <c r="V802" s="16"/>
      <c r="W802" s="16"/>
      <c r="X802" s="16"/>
      <c r="Y802" s="16"/>
      <c r="Z802" s="16"/>
      <c r="AA802" s="140"/>
      <c r="AB802" s="126"/>
      <c r="AC802" s="16"/>
      <c r="AD802" s="16"/>
      <c r="AE802" s="16"/>
      <c r="AF802" s="16"/>
      <c r="AG802" s="16"/>
      <c r="AH802" s="140"/>
      <c r="AI802" s="126"/>
      <c r="AJ802" s="16"/>
      <c r="AK802" s="16"/>
      <c r="AL802" s="16"/>
      <c r="AM802" s="140"/>
      <c r="AN802" s="141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40"/>
      <c r="BG802" s="126"/>
      <c r="BH802" s="16"/>
      <c r="BI802" s="16"/>
      <c r="BJ802" s="16"/>
      <c r="BK802" s="16"/>
      <c r="BL802" s="16"/>
      <c r="BM802" s="16"/>
      <c r="BN802" s="16"/>
      <c r="BO802" s="16"/>
      <c r="BP802" s="140"/>
      <c r="BQ802" s="126"/>
      <c r="BR802" s="16"/>
      <c r="BS802" s="16"/>
      <c r="BT802" s="16"/>
      <c r="BU802" s="16"/>
      <c r="BV802" s="16"/>
      <c r="BW802" s="140"/>
      <c r="BX802" s="126"/>
      <c r="BY802" s="16"/>
      <c r="BZ802" s="140"/>
      <c r="CA802" s="126"/>
      <c r="CB802" s="16"/>
      <c r="CC802" s="140"/>
      <c r="CD802" s="126"/>
      <c r="CE802" s="16"/>
      <c r="CG802" s="12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</row>
    <row r="803" spans="1:147" s="107" customFormat="1" x14ac:dyDescent="0.2">
      <c r="A803" s="81"/>
      <c r="B803" s="16"/>
      <c r="C803" s="115"/>
      <c r="D803" s="116"/>
      <c r="E803" s="16"/>
      <c r="F803" s="16"/>
      <c r="G803" s="16"/>
      <c r="H803" s="16"/>
      <c r="J803" s="126"/>
      <c r="K803" s="126"/>
      <c r="L803" s="126"/>
      <c r="M803" s="126"/>
      <c r="N803" s="126"/>
      <c r="O803" s="126"/>
      <c r="P803" s="126"/>
      <c r="Q803" s="58"/>
      <c r="R803" s="139"/>
      <c r="S803" s="58"/>
      <c r="T803" s="16"/>
      <c r="U803" s="16"/>
      <c r="V803" s="16"/>
      <c r="W803" s="16"/>
      <c r="X803" s="16"/>
      <c r="Y803" s="16"/>
      <c r="Z803" s="16"/>
      <c r="AA803" s="140"/>
      <c r="AB803" s="126"/>
      <c r="AC803" s="16"/>
      <c r="AD803" s="16"/>
      <c r="AE803" s="16"/>
      <c r="AF803" s="16"/>
      <c r="AG803" s="16"/>
      <c r="AH803" s="140"/>
      <c r="AI803" s="126"/>
      <c r="AJ803" s="16"/>
      <c r="AK803" s="16"/>
      <c r="AL803" s="16"/>
      <c r="AM803" s="140"/>
      <c r="AN803" s="141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40"/>
      <c r="BG803" s="126"/>
      <c r="BH803" s="16"/>
      <c r="BI803" s="16"/>
      <c r="BJ803" s="16"/>
      <c r="BK803" s="16"/>
      <c r="BL803" s="16"/>
      <c r="BM803" s="16"/>
      <c r="BN803" s="16"/>
      <c r="BO803" s="16"/>
      <c r="BP803" s="140"/>
      <c r="BQ803" s="126"/>
      <c r="BR803" s="16"/>
      <c r="BS803" s="16"/>
      <c r="BT803" s="16"/>
      <c r="BU803" s="16"/>
      <c r="BV803" s="16"/>
      <c r="BW803" s="140"/>
      <c r="BX803" s="126"/>
      <c r="BY803" s="16"/>
      <c r="BZ803" s="140"/>
      <c r="CA803" s="126"/>
      <c r="CB803" s="16"/>
      <c r="CC803" s="140"/>
      <c r="CD803" s="126"/>
      <c r="CE803" s="16"/>
      <c r="CG803" s="12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</row>
    <row r="804" spans="1:147" s="107" customFormat="1" x14ac:dyDescent="0.2">
      <c r="A804" s="81"/>
      <c r="B804" s="16"/>
      <c r="C804" s="115"/>
      <c r="D804" s="116"/>
      <c r="E804" s="16"/>
      <c r="F804" s="16"/>
      <c r="G804" s="16"/>
      <c r="H804" s="16"/>
      <c r="J804" s="126"/>
      <c r="K804" s="126"/>
      <c r="L804" s="126"/>
      <c r="M804" s="126"/>
      <c r="N804" s="126"/>
      <c r="O804" s="126"/>
      <c r="P804" s="126"/>
      <c r="Q804" s="58"/>
      <c r="R804" s="139"/>
      <c r="S804" s="58"/>
      <c r="T804" s="16"/>
      <c r="U804" s="16"/>
      <c r="V804" s="16"/>
      <c r="W804" s="16"/>
      <c r="X804" s="16"/>
      <c r="Y804" s="16"/>
      <c r="Z804" s="16"/>
      <c r="AA804" s="140"/>
      <c r="AB804" s="126"/>
      <c r="AC804" s="16"/>
      <c r="AD804" s="16"/>
      <c r="AE804" s="16"/>
      <c r="AF804" s="16"/>
      <c r="AG804" s="16"/>
      <c r="AH804" s="140"/>
      <c r="AI804" s="126"/>
      <c r="AJ804" s="16"/>
      <c r="AK804" s="16"/>
      <c r="AL804" s="16"/>
      <c r="AM804" s="140"/>
      <c r="AN804" s="141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40"/>
      <c r="BG804" s="126"/>
      <c r="BH804" s="16"/>
      <c r="BI804" s="16"/>
      <c r="BJ804" s="16"/>
      <c r="BK804" s="16"/>
      <c r="BL804" s="16"/>
      <c r="BM804" s="16"/>
      <c r="BN804" s="16"/>
      <c r="BO804" s="16"/>
      <c r="BP804" s="140"/>
      <c r="BQ804" s="126"/>
      <c r="BR804" s="16"/>
      <c r="BS804" s="16"/>
      <c r="BT804" s="16"/>
      <c r="BU804" s="16"/>
      <c r="BV804" s="16"/>
      <c r="BW804" s="140"/>
      <c r="BX804" s="126"/>
      <c r="BY804" s="16"/>
      <c r="BZ804" s="140"/>
      <c r="CA804" s="126"/>
      <c r="CB804" s="16"/>
      <c r="CC804" s="140"/>
      <c r="CD804" s="126"/>
      <c r="CE804" s="16"/>
      <c r="CG804" s="12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</row>
    <row r="805" spans="1:147" s="107" customFormat="1" x14ac:dyDescent="0.2">
      <c r="A805" s="138"/>
      <c r="B805" s="16"/>
      <c r="C805" s="115"/>
      <c r="D805" s="116"/>
      <c r="E805" s="16"/>
      <c r="F805" s="16"/>
      <c r="G805" s="16"/>
      <c r="H805" s="16"/>
      <c r="J805" s="126"/>
      <c r="K805" s="126"/>
      <c r="L805" s="126"/>
      <c r="M805" s="126"/>
      <c r="N805" s="126"/>
      <c r="O805" s="126"/>
      <c r="P805" s="126"/>
      <c r="Q805" s="58"/>
      <c r="R805" s="139"/>
      <c r="S805" s="58"/>
      <c r="T805" s="16"/>
      <c r="U805" s="16"/>
      <c r="V805" s="16"/>
      <c r="W805" s="16"/>
      <c r="X805" s="16"/>
      <c r="Y805" s="16"/>
      <c r="Z805" s="16"/>
      <c r="AA805" s="140"/>
      <c r="AB805" s="126"/>
      <c r="AC805" s="16"/>
      <c r="AD805" s="16"/>
      <c r="AE805" s="16"/>
      <c r="AF805" s="16"/>
      <c r="AG805" s="16"/>
      <c r="AH805" s="140"/>
      <c r="AI805" s="126"/>
      <c r="AJ805" s="16"/>
      <c r="AK805" s="16"/>
      <c r="AL805" s="16"/>
      <c r="AM805" s="140"/>
      <c r="AN805" s="141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40"/>
      <c r="BG805" s="126"/>
      <c r="BH805" s="16"/>
      <c r="BI805" s="16"/>
      <c r="BJ805" s="16"/>
      <c r="BK805" s="16"/>
      <c r="BL805" s="16"/>
      <c r="BM805" s="16"/>
      <c r="BN805" s="16"/>
      <c r="BO805" s="16"/>
      <c r="BP805" s="140"/>
      <c r="BQ805" s="126"/>
      <c r="BR805" s="16"/>
      <c r="BS805" s="16"/>
      <c r="BT805" s="16"/>
      <c r="BU805" s="16"/>
      <c r="BV805" s="16"/>
      <c r="BW805" s="140"/>
      <c r="BX805" s="126"/>
      <c r="BY805" s="16"/>
      <c r="BZ805" s="140"/>
      <c r="CA805" s="126"/>
      <c r="CB805" s="16"/>
      <c r="CC805" s="140"/>
      <c r="CD805" s="126"/>
      <c r="CE805" s="16"/>
      <c r="CG805" s="12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</row>
    <row r="806" spans="1:147" s="107" customFormat="1" x14ac:dyDescent="0.2">
      <c r="A806" s="81"/>
      <c r="B806" s="16"/>
      <c r="C806" s="115"/>
      <c r="D806" s="116"/>
      <c r="E806" s="16"/>
      <c r="F806" s="16"/>
      <c r="G806" s="16"/>
      <c r="H806" s="16"/>
      <c r="J806" s="126"/>
      <c r="K806" s="126"/>
      <c r="L806" s="126"/>
      <c r="M806" s="126"/>
      <c r="N806" s="126"/>
      <c r="O806" s="126"/>
      <c r="P806" s="126"/>
      <c r="Q806" s="58"/>
      <c r="R806" s="139"/>
      <c r="S806" s="58"/>
      <c r="T806" s="16"/>
      <c r="U806" s="16"/>
      <c r="V806" s="16"/>
      <c r="W806" s="16"/>
      <c r="X806" s="16"/>
      <c r="Y806" s="16"/>
      <c r="Z806" s="16"/>
      <c r="AA806" s="140"/>
      <c r="AB806" s="126"/>
      <c r="AC806" s="16"/>
      <c r="AD806" s="16"/>
      <c r="AE806" s="16"/>
      <c r="AF806" s="16"/>
      <c r="AG806" s="16"/>
      <c r="AH806" s="140"/>
      <c r="AI806" s="126"/>
      <c r="AJ806" s="16"/>
      <c r="AK806" s="16"/>
      <c r="AL806" s="16"/>
      <c r="AM806" s="140"/>
      <c r="AN806" s="141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40"/>
      <c r="BG806" s="126"/>
      <c r="BH806" s="16"/>
      <c r="BI806" s="16"/>
      <c r="BJ806" s="16"/>
      <c r="BK806" s="16"/>
      <c r="BL806" s="16"/>
      <c r="BM806" s="16"/>
      <c r="BN806" s="16"/>
      <c r="BO806" s="16"/>
      <c r="BP806" s="140"/>
      <c r="BQ806" s="126"/>
      <c r="BR806" s="16"/>
      <c r="BS806" s="16"/>
      <c r="BT806" s="16"/>
      <c r="BU806" s="16"/>
      <c r="BV806" s="16"/>
      <c r="BW806" s="140"/>
      <c r="BX806" s="126"/>
      <c r="BY806" s="16"/>
      <c r="BZ806" s="140"/>
      <c r="CA806" s="126"/>
      <c r="CB806" s="16"/>
      <c r="CC806" s="140"/>
      <c r="CD806" s="126"/>
      <c r="CE806" s="16"/>
      <c r="CG806" s="12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</row>
    <row r="807" spans="1:147" s="107" customFormat="1" x14ac:dyDescent="0.2">
      <c r="A807" s="81"/>
      <c r="B807" s="16"/>
      <c r="C807" s="115"/>
      <c r="D807" s="116"/>
      <c r="E807" s="16"/>
      <c r="F807" s="16"/>
      <c r="G807" s="16"/>
      <c r="H807" s="16"/>
      <c r="J807" s="126"/>
      <c r="K807" s="126"/>
      <c r="L807" s="126"/>
      <c r="M807" s="126"/>
      <c r="N807" s="126"/>
      <c r="O807" s="126"/>
      <c r="P807" s="126"/>
      <c r="Q807" s="58"/>
      <c r="R807" s="139"/>
      <c r="S807" s="58"/>
      <c r="T807" s="16"/>
      <c r="U807" s="16"/>
      <c r="V807" s="16"/>
      <c r="W807" s="16"/>
      <c r="X807" s="16"/>
      <c r="Y807" s="16"/>
      <c r="Z807" s="16"/>
      <c r="AA807" s="140"/>
      <c r="AB807" s="126"/>
      <c r="AC807" s="16"/>
      <c r="AD807" s="16"/>
      <c r="AE807" s="16"/>
      <c r="AF807" s="16"/>
      <c r="AG807" s="16"/>
      <c r="AH807" s="140"/>
      <c r="AI807" s="126"/>
      <c r="AJ807" s="16"/>
      <c r="AK807" s="16"/>
      <c r="AL807" s="16"/>
      <c r="AM807" s="140"/>
      <c r="AN807" s="141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40"/>
      <c r="BG807" s="126"/>
      <c r="BH807" s="16"/>
      <c r="BI807" s="16"/>
      <c r="BJ807" s="16"/>
      <c r="BK807" s="16"/>
      <c r="BL807" s="16"/>
      <c r="BM807" s="16"/>
      <c r="BN807" s="16"/>
      <c r="BO807" s="16"/>
      <c r="BP807" s="140"/>
      <c r="BQ807" s="126"/>
      <c r="BR807" s="16"/>
      <c r="BS807" s="16"/>
      <c r="BT807" s="16"/>
      <c r="BU807" s="16"/>
      <c r="BV807" s="16"/>
      <c r="BW807" s="140"/>
      <c r="BX807" s="126"/>
      <c r="BY807" s="16"/>
      <c r="BZ807" s="140"/>
      <c r="CA807" s="126"/>
      <c r="CB807" s="16"/>
      <c r="CC807" s="140"/>
      <c r="CD807" s="126"/>
      <c r="CE807" s="16"/>
      <c r="CG807" s="12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</row>
    <row r="808" spans="1:147" s="107" customFormat="1" x14ac:dyDescent="0.2">
      <c r="A808" s="81"/>
      <c r="B808" s="16"/>
      <c r="C808" s="115"/>
      <c r="D808" s="116"/>
      <c r="E808" s="16"/>
      <c r="F808" s="16"/>
      <c r="G808" s="16"/>
      <c r="H808" s="16"/>
      <c r="J808" s="126"/>
      <c r="K808" s="126"/>
      <c r="L808" s="126"/>
      <c r="M808" s="126"/>
      <c r="N808" s="126"/>
      <c r="O808" s="126"/>
      <c r="P808" s="126"/>
      <c r="Q808" s="58"/>
      <c r="R808" s="139"/>
      <c r="S808" s="58"/>
      <c r="T808" s="16"/>
      <c r="U808" s="16"/>
      <c r="V808" s="16"/>
      <c r="W808" s="16"/>
      <c r="X808" s="16"/>
      <c r="Y808" s="16"/>
      <c r="Z808" s="16"/>
      <c r="AA808" s="140"/>
      <c r="AB808" s="126"/>
      <c r="AC808" s="16"/>
      <c r="AD808" s="16"/>
      <c r="AE808" s="16"/>
      <c r="AF808" s="16"/>
      <c r="AG808" s="16"/>
      <c r="AH808" s="140"/>
      <c r="AI808" s="126"/>
      <c r="AJ808" s="16"/>
      <c r="AK808" s="16"/>
      <c r="AL808" s="16"/>
      <c r="AM808" s="140"/>
      <c r="AN808" s="141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40"/>
      <c r="BG808" s="126"/>
      <c r="BH808" s="16"/>
      <c r="BI808" s="16"/>
      <c r="BJ808" s="16"/>
      <c r="BK808" s="16"/>
      <c r="BL808" s="16"/>
      <c r="BM808" s="16"/>
      <c r="BN808" s="16"/>
      <c r="BO808" s="16"/>
      <c r="BP808" s="140"/>
      <c r="BQ808" s="126"/>
      <c r="BR808" s="16"/>
      <c r="BS808" s="16"/>
      <c r="BT808" s="16"/>
      <c r="BU808" s="16"/>
      <c r="BV808" s="16"/>
      <c r="BW808" s="140"/>
      <c r="BX808" s="126"/>
      <c r="BY808" s="16"/>
      <c r="BZ808" s="140"/>
      <c r="CA808" s="126"/>
      <c r="CB808" s="16"/>
      <c r="CC808" s="140"/>
      <c r="CD808" s="126"/>
      <c r="CE808" s="16"/>
      <c r="CG808" s="12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</row>
    <row r="809" spans="1:147" s="107" customFormat="1" x14ac:dyDescent="0.2">
      <c r="A809" s="81"/>
      <c r="B809" s="16"/>
      <c r="C809" s="115"/>
      <c r="D809" s="116"/>
      <c r="E809" s="16"/>
      <c r="F809" s="16"/>
      <c r="G809" s="16"/>
      <c r="H809" s="16"/>
      <c r="J809" s="126"/>
      <c r="K809" s="126"/>
      <c r="L809" s="126"/>
      <c r="M809" s="126"/>
      <c r="N809" s="126"/>
      <c r="O809" s="126"/>
      <c r="P809" s="126"/>
      <c r="Q809" s="58"/>
      <c r="R809" s="139"/>
      <c r="S809" s="58"/>
      <c r="T809" s="16"/>
      <c r="U809" s="16"/>
      <c r="V809" s="16"/>
      <c r="W809" s="16"/>
      <c r="X809" s="16"/>
      <c r="Y809" s="16"/>
      <c r="Z809" s="16"/>
      <c r="AA809" s="140"/>
      <c r="AB809" s="126"/>
      <c r="AC809" s="16"/>
      <c r="AD809" s="16"/>
      <c r="AE809" s="16"/>
      <c r="AF809" s="16"/>
      <c r="AG809" s="16"/>
      <c r="AH809" s="140"/>
      <c r="AI809" s="126"/>
      <c r="AJ809" s="16"/>
      <c r="AK809" s="16"/>
      <c r="AL809" s="16"/>
      <c r="AM809" s="140"/>
      <c r="AN809" s="141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40"/>
      <c r="BG809" s="126"/>
      <c r="BH809" s="16"/>
      <c r="BI809" s="16"/>
      <c r="BJ809" s="16"/>
      <c r="BK809" s="16"/>
      <c r="BL809" s="16"/>
      <c r="BM809" s="16"/>
      <c r="BN809" s="16"/>
      <c r="BO809" s="16"/>
      <c r="BP809" s="140"/>
      <c r="BQ809" s="126"/>
      <c r="BR809" s="16"/>
      <c r="BS809" s="16"/>
      <c r="BT809" s="16"/>
      <c r="BU809" s="16"/>
      <c r="BV809" s="16"/>
      <c r="BW809" s="140"/>
      <c r="BX809" s="126"/>
      <c r="BY809" s="16"/>
      <c r="BZ809" s="140"/>
      <c r="CA809" s="126"/>
      <c r="CB809" s="16"/>
      <c r="CC809" s="140"/>
      <c r="CD809" s="126"/>
      <c r="CE809" s="16"/>
      <c r="CG809" s="12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</row>
    <row r="810" spans="1:147" s="107" customFormat="1" x14ac:dyDescent="0.2">
      <c r="A810" s="81"/>
      <c r="B810" s="16"/>
      <c r="C810" s="115"/>
      <c r="D810" s="116"/>
      <c r="E810" s="16"/>
      <c r="F810" s="16"/>
      <c r="G810" s="16"/>
      <c r="H810" s="16"/>
      <c r="J810" s="126"/>
      <c r="K810" s="126"/>
      <c r="L810" s="126"/>
      <c r="M810" s="126"/>
      <c r="N810" s="126"/>
      <c r="O810" s="126"/>
      <c r="P810" s="126"/>
      <c r="Q810" s="58"/>
      <c r="R810" s="139"/>
      <c r="S810" s="58"/>
      <c r="T810" s="16"/>
      <c r="U810" s="16"/>
      <c r="V810" s="16"/>
      <c r="W810" s="16"/>
      <c r="X810" s="16"/>
      <c r="Y810" s="16"/>
      <c r="Z810" s="16"/>
      <c r="AA810" s="140"/>
      <c r="AB810" s="126"/>
      <c r="AC810" s="16"/>
      <c r="AD810" s="16"/>
      <c r="AE810" s="16"/>
      <c r="AF810" s="16"/>
      <c r="AG810" s="16"/>
      <c r="AH810" s="140"/>
      <c r="AI810" s="126"/>
      <c r="AJ810" s="16"/>
      <c r="AK810" s="16"/>
      <c r="AL810" s="16"/>
      <c r="AM810" s="140"/>
      <c r="AN810" s="141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40"/>
      <c r="BG810" s="126"/>
      <c r="BH810" s="16"/>
      <c r="BI810" s="16"/>
      <c r="BJ810" s="16"/>
      <c r="BK810" s="16"/>
      <c r="BL810" s="16"/>
      <c r="BM810" s="16"/>
      <c r="BN810" s="16"/>
      <c r="BO810" s="16"/>
      <c r="BP810" s="140"/>
      <c r="BQ810" s="126"/>
      <c r="BR810" s="16"/>
      <c r="BS810" s="16"/>
      <c r="BT810" s="16"/>
      <c r="BU810" s="16"/>
      <c r="BV810" s="16"/>
      <c r="BW810" s="140"/>
      <c r="BX810" s="126"/>
      <c r="BY810" s="16"/>
      <c r="BZ810" s="140"/>
      <c r="CA810" s="126"/>
      <c r="CB810" s="16"/>
      <c r="CC810" s="140"/>
      <c r="CD810" s="126"/>
      <c r="CE810" s="16"/>
      <c r="CG810" s="12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</row>
    <row r="811" spans="1:147" s="107" customFormat="1" x14ac:dyDescent="0.2">
      <c r="A811" s="81"/>
      <c r="B811" s="16"/>
      <c r="C811" s="115"/>
      <c r="D811" s="116"/>
      <c r="E811" s="16"/>
      <c r="F811" s="16"/>
      <c r="G811" s="16"/>
      <c r="H811" s="16"/>
      <c r="J811" s="126"/>
      <c r="K811" s="126"/>
      <c r="L811" s="126"/>
      <c r="M811" s="126"/>
      <c r="N811" s="126"/>
      <c r="O811" s="126"/>
      <c r="P811" s="126"/>
      <c r="Q811" s="58"/>
      <c r="R811" s="139"/>
      <c r="S811" s="58"/>
      <c r="T811" s="16"/>
      <c r="U811" s="16"/>
      <c r="V811" s="16"/>
      <c r="W811" s="16"/>
      <c r="X811" s="16"/>
      <c r="Y811" s="16"/>
      <c r="Z811" s="16"/>
      <c r="AA811" s="140"/>
      <c r="AB811" s="126"/>
      <c r="AC811" s="16"/>
      <c r="AD811" s="16"/>
      <c r="AE811" s="16"/>
      <c r="AF811" s="16"/>
      <c r="AG811" s="16"/>
      <c r="AH811" s="140"/>
      <c r="AI811" s="126"/>
      <c r="AJ811" s="16"/>
      <c r="AK811" s="16"/>
      <c r="AL811" s="16"/>
      <c r="AM811" s="140"/>
      <c r="AN811" s="141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40"/>
      <c r="BG811" s="126"/>
      <c r="BH811" s="16"/>
      <c r="BI811" s="16"/>
      <c r="BJ811" s="16"/>
      <c r="BK811" s="16"/>
      <c r="BL811" s="16"/>
      <c r="BM811" s="16"/>
      <c r="BN811" s="16"/>
      <c r="BO811" s="16"/>
      <c r="BP811" s="140"/>
      <c r="BQ811" s="126"/>
      <c r="BR811" s="16"/>
      <c r="BS811" s="16"/>
      <c r="BT811" s="16"/>
      <c r="BU811" s="16"/>
      <c r="BV811" s="16"/>
      <c r="BW811" s="140"/>
      <c r="BX811" s="126"/>
      <c r="BY811" s="16"/>
      <c r="BZ811" s="140"/>
      <c r="CA811" s="126"/>
      <c r="CB811" s="16"/>
      <c r="CC811" s="140"/>
      <c r="CD811" s="126"/>
      <c r="CE811" s="16"/>
      <c r="CG811" s="12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</row>
    <row r="812" spans="1:147" s="107" customFormat="1" x14ac:dyDescent="0.2">
      <c r="A812" s="81"/>
      <c r="B812" s="16"/>
      <c r="C812" s="115"/>
      <c r="D812" s="116"/>
      <c r="E812" s="16"/>
      <c r="F812" s="16"/>
      <c r="G812" s="16"/>
      <c r="H812" s="16"/>
      <c r="J812" s="126"/>
      <c r="K812" s="126"/>
      <c r="L812" s="126"/>
      <c r="M812" s="126"/>
      <c r="N812" s="126"/>
      <c r="O812" s="126"/>
      <c r="P812" s="126"/>
      <c r="Q812" s="58"/>
      <c r="R812" s="139"/>
      <c r="S812" s="58"/>
      <c r="T812" s="16"/>
      <c r="U812" s="16"/>
      <c r="V812" s="16"/>
      <c r="W812" s="16"/>
      <c r="X812" s="16"/>
      <c r="Y812" s="16"/>
      <c r="Z812" s="16"/>
      <c r="AA812" s="140"/>
      <c r="AB812" s="126"/>
      <c r="AC812" s="16"/>
      <c r="AD812" s="16"/>
      <c r="AE812" s="16"/>
      <c r="AF812" s="16"/>
      <c r="AG812" s="16"/>
      <c r="AH812" s="140"/>
      <c r="AI812" s="126"/>
      <c r="AJ812" s="16"/>
      <c r="AK812" s="16"/>
      <c r="AL812" s="16"/>
      <c r="AM812" s="140"/>
      <c r="AN812" s="141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40"/>
      <c r="BG812" s="126"/>
      <c r="BH812" s="16"/>
      <c r="BI812" s="16"/>
      <c r="BJ812" s="16"/>
      <c r="BK812" s="16"/>
      <c r="BL812" s="16"/>
      <c r="BM812" s="16"/>
      <c r="BN812" s="16"/>
      <c r="BO812" s="16"/>
      <c r="BP812" s="140"/>
      <c r="BQ812" s="126"/>
      <c r="BR812" s="16"/>
      <c r="BS812" s="16"/>
      <c r="BT812" s="16"/>
      <c r="BU812" s="16"/>
      <c r="BV812" s="16"/>
      <c r="BW812" s="140"/>
      <c r="BX812" s="126"/>
      <c r="BY812" s="16"/>
      <c r="BZ812" s="140"/>
      <c r="CA812" s="126"/>
      <c r="CB812" s="16"/>
      <c r="CC812" s="140"/>
      <c r="CD812" s="126"/>
      <c r="CE812" s="16"/>
      <c r="CG812" s="12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</row>
    <row r="813" spans="1:147" s="107" customFormat="1" x14ac:dyDescent="0.2">
      <c r="A813" s="81"/>
      <c r="B813" s="16"/>
      <c r="C813" s="115"/>
      <c r="D813" s="116"/>
      <c r="E813" s="16"/>
      <c r="F813" s="16"/>
      <c r="G813" s="16"/>
      <c r="H813" s="16"/>
      <c r="J813" s="126"/>
      <c r="K813" s="126"/>
      <c r="L813" s="126"/>
      <c r="M813" s="126"/>
      <c r="N813" s="126"/>
      <c r="O813" s="126"/>
      <c r="P813" s="126"/>
      <c r="Q813" s="58"/>
      <c r="R813" s="139"/>
      <c r="S813" s="58"/>
      <c r="T813" s="16"/>
      <c r="U813" s="16"/>
      <c r="V813" s="16"/>
      <c r="W813" s="16"/>
      <c r="X813" s="16"/>
      <c r="Y813" s="16"/>
      <c r="Z813" s="16"/>
      <c r="AA813" s="140"/>
      <c r="AB813" s="126"/>
      <c r="AC813" s="16"/>
      <c r="AD813" s="16"/>
      <c r="AE813" s="16"/>
      <c r="AF813" s="16"/>
      <c r="AG813" s="16"/>
      <c r="AH813" s="140"/>
      <c r="AI813" s="126"/>
      <c r="AJ813" s="16"/>
      <c r="AK813" s="16"/>
      <c r="AL813" s="16"/>
      <c r="AM813" s="140"/>
      <c r="AN813" s="141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40"/>
      <c r="BG813" s="126"/>
      <c r="BH813" s="16"/>
      <c r="BI813" s="16"/>
      <c r="BJ813" s="16"/>
      <c r="BK813" s="16"/>
      <c r="BL813" s="16"/>
      <c r="BM813" s="16"/>
      <c r="BN813" s="16"/>
      <c r="BO813" s="16"/>
      <c r="BP813" s="140"/>
      <c r="BQ813" s="126"/>
      <c r="BR813" s="16"/>
      <c r="BS813" s="16"/>
      <c r="BT813" s="16"/>
      <c r="BU813" s="16"/>
      <c r="BV813" s="16"/>
      <c r="BW813" s="140"/>
      <c r="BX813" s="126"/>
      <c r="BY813" s="16"/>
      <c r="BZ813" s="140"/>
      <c r="CA813" s="126"/>
      <c r="CB813" s="16"/>
      <c r="CC813" s="140"/>
      <c r="CD813" s="126"/>
      <c r="CE813" s="16"/>
      <c r="CG813" s="12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</row>
    <row r="814" spans="1:147" s="107" customFormat="1" x14ac:dyDescent="0.2">
      <c r="A814" s="81"/>
      <c r="B814" s="16"/>
      <c r="C814" s="115"/>
      <c r="D814" s="116"/>
      <c r="E814" s="16"/>
      <c r="F814" s="16"/>
      <c r="G814" s="16"/>
      <c r="H814" s="16"/>
      <c r="J814" s="126"/>
      <c r="K814" s="126"/>
      <c r="L814" s="126"/>
      <c r="M814" s="126"/>
      <c r="N814" s="126"/>
      <c r="O814" s="126"/>
      <c r="P814" s="126"/>
      <c r="Q814" s="58"/>
      <c r="R814" s="139"/>
      <c r="S814" s="58"/>
      <c r="T814" s="16"/>
      <c r="U814" s="16"/>
      <c r="V814" s="16"/>
      <c r="W814" s="16"/>
      <c r="X814" s="16"/>
      <c r="Y814" s="16"/>
      <c r="Z814" s="16"/>
      <c r="AA814" s="140"/>
      <c r="AB814" s="126"/>
      <c r="AC814" s="16"/>
      <c r="AD814" s="16"/>
      <c r="AE814" s="16"/>
      <c r="AF814" s="16"/>
      <c r="AG814" s="16"/>
      <c r="AH814" s="140"/>
      <c r="AI814" s="126"/>
      <c r="AJ814" s="16"/>
      <c r="AK814" s="16"/>
      <c r="AL814" s="16"/>
      <c r="AM814" s="140"/>
      <c r="AN814" s="141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40"/>
      <c r="BG814" s="126"/>
      <c r="BH814" s="16"/>
      <c r="BI814" s="16"/>
      <c r="BJ814" s="16"/>
      <c r="BK814" s="16"/>
      <c r="BL814" s="16"/>
      <c r="BM814" s="16"/>
      <c r="BN814" s="16"/>
      <c r="BO814" s="16"/>
      <c r="BP814" s="140"/>
      <c r="BQ814" s="126"/>
      <c r="BR814" s="16"/>
      <c r="BS814" s="16"/>
      <c r="BT814" s="16"/>
      <c r="BU814" s="16"/>
      <c r="BV814" s="16"/>
      <c r="BW814" s="140"/>
      <c r="BX814" s="126"/>
      <c r="BY814" s="16"/>
      <c r="BZ814" s="140"/>
      <c r="CA814" s="126"/>
      <c r="CB814" s="16"/>
      <c r="CC814" s="140"/>
      <c r="CD814" s="126"/>
      <c r="CE814" s="16"/>
      <c r="CG814" s="12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</row>
    <row r="815" spans="1:147" s="107" customFormat="1" x14ac:dyDescent="0.2">
      <c r="A815" s="81"/>
      <c r="B815" s="16"/>
      <c r="C815" s="115"/>
      <c r="D815" s="116"/>
      <c r="E815" s="16"/>
      <c r="F815" s="16"/>
      <c r="G815" s="16"/>
      <c r="H815" s="16"/>
      <c r="J815" s="126"/>
      <c r="K815" s="126"/>
      <c r="L815" s="126"/>
      <c r="M815" s="126"/>
      <c r="N815" s="126"/>
      <c r="O815" s="126"/>
      <c r="P815" s="126"/>
      <c r="Q815" s="58"/>
      <c r="R815" s="139"/>
      <c r="S815" s="58"/>
      <c r="T815" s="16"/>
      <c r="U815" s="16"/>
      <c r="V815" s="16"/>
      <c r="W815" s="16"/>
      <c r="X815" s="16"/>
      <c r="Y815" s="16"/>
      <c r="Z815" s="16"/>
      <c r="AA815" s="140"/>
      <c r="AB815" s="126"/>
      <c r="AC815" s="16"/>
      <c r="AD815" s="16"/>
      <c r="AE815" s="16"/>
      <c r="AF815" s="16"/>
      <c r="AG815" s="16"/>
      <c r="AH815" s="140"/>
      <c r="AI815" s="126"/>
      <c r="AJ815" s="16"/>
      <c r="AK815" s="16"/>
      <c r="AL815" s="16"/>
      <c r="AM815" s="140"/>
      <c r="AN815" s="141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40"/>
      <c r="BG815" s="126"/>
      <c r="BH815" s="16"/>
      <c r="BI815" s="16"/>
      <c r="BJ815" s="16"/>
      <c r="BK815" s="16"/>
      <c r="BL815" s="16"/>
      <c r="BM815" s="16"/>
      <c r="BN815" s="16"/>
      <c r="BO815" s="16"/>
      <c r="BP815" s="140"/>
      <c r="BQ815" s="126"/>
      <c r="BR815" s="16"/>
      <c r="BS815" s="16"/>
      <c r="BT815" s="16"/>
      <c r="BU815" s="16"/>
      <c r="BV815" s="16"/>
      <c r="BW815" s="140"/>
      <c r="BX815" s="126"/>
      <c r="BY815" s="16"/>
      <c r="BZ815" s="140"/>
      <c r="CA815" s="126"/>
      <c r="CB815" s="16"/>
      <c r="CC815" s="140"/>
      <c r="CD815" s="126"/>
      <c r="CE815" s="16"/>
      <c r="CG815" s="12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</row>
    <row r="816" spans="1:147" s="107" customFormat="1" x14ac:dyDescent="0.2">
      <c r="A816" s="81"/>
      <c r="B816" s="16"/>
      <c r="C816" s="115"/>
      <c r="D816" s="116"/>
      <c r="E816" s="16"/>
      <c r="F816" s="16"/>
      <c r="G816" s="16"/>
      <c r="H816" s="16"/>
      <c r="J816" s="126"/>
      <c r="K816" s="126"/>
      <c r="L816" s="126"/>
      <c r="M816" s="126"/>
      <c r="N816" s="126"/>
      <c r="O816" s="126"/>
      <c r="P816" s="126"/>
      <c r="Q816" s="58"/>
      <c r="R816" s="139"/>
      <c r="S816" s="58"/>
      <c r="T816" s="16"/>
      <c r="U816" s="16"/>
      <c r="V816" s="16"/>
      <c r="W816" s="16"/>
      <c r="X816" s="16"/>
      <c r="Y816" s="16"/>
      <c r="Z816" s="16"/>
      <c r="AA816" s="140"/>
      <c r="AB816" s="126"/>
      <c r="AC816" s="16"/>
      <c r="AD816" s="16"/>
      <c r="AE816" s="16"/>
      <c r="AF816" s="16"/>
      <c r="AG816" s="16"/>
      <c r="AH816" s="140"/>
      <c r="AI816" s="126"/>
      <c r="AJ816" s="16"/>
      <c r="AK816" s="16"/>
      <c r="AL816" s="16"/>
      <c r="AM816" s="140"/>
      <c r="AN816" s="141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40"/>
      <c r="BG816" s="126"/>
      <c r="BH816" s="16"/>
      <c r="BI816" s="16"/>
      <c r="BJ816" s="16"/>
      <c r="BK816" s="16"/>
      <c r="BL816" s="16"/>
      <c r="BM816" s="16"/>
      <c r="BN816" s="16"/>
      <c r="BO816" s="16"/>
      <c r="BP816" s="140"/>
      <c r="BQ816" s="126"/>
      <c r="BR816" s="16"/>
      <c r="BS816" s="16"/>
      <c r="BT816" s="16"/>
      <c r="BU816" s="16"/>
      <c r="BV816" s="16"/>
      <c r="BW816" s="140"/>
      <c r="BX816" s="126"/>
      <c r="BY816" s="16"/>
      <c r="BZ816" s="140"/>
      <c r="CA816" s="126"/>
      <c r="CB816" s="16"/>
      <c r="CC816" s="140"/>
      <c r="CD816" s="126"/>
      <c r="CE816" s="16"/>
      <c r="CG816" s="12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</row>
    <row r="817" spans="1:147" s="107" customFormat="1" x14ac:dyDescent="0.2">
      <c r="A817" s="81"/>
      <c r="B817" s="16"/>
      <c r="C817" s="115"/>
      <c r="D817" s="116"/>
      <c r="E817" s="16"/>
      <c r="F817" s="16"/>
      <c r="G817" s="16"/>
      <c r="H817" s="16"/>
      <c r="J817" s="126"/>
      <c r="K817" s="126"/>
      <c r="L817" s="126"/>
      <c r="M817" s="126"/>
      <c r="N817" s="126"/>
      <c r="O817" s="126"/>
      <c r="P817" s="126"/>
      <c r="Q817" s="58"/>
      <c r="R817" s="139"/>
      <c r="S817" s="58"/>
      <c r="T817" s="16"/>
      <c r="U817" s="16"/>
      <c r="V817" s="16"/>
      <c r="W817" s="16"/>
      <c r="X817" s="16"/>
      <c r="Y817" s="16"/>
      <c r="Z817" s="16"/>
      <c r="AA817" s="140"/>
      <c r="AB817" s="126"/>
      <c r="AC817" s="16"/>
      <c r="AD817" s="16"/>
      <c r="AE817" s="16"/>
      <c r="AF817" s="16"/>
      <c r="AG817" s="16"/>
      <c r="AH817" s="140"/>
      <c r="AI817" s="126"/>
      <c r="AJ817" s="16"/>
      <c r="AK817" s="16"/>
      <c r="AL817" s="16"/>
      <c r="AM817" s="140"/>
      <c r="AN817" s="141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40"/>
      <c r="BG817" s="126"/>
      <c r="BH817" s="16"/>
      <c r="BI817" s="16"/>
      <c r="BJ817" s="16"/>
      <c r="BK817" s="16"/>
      <c r="BL817" s="16"/>
      <c r="BM817" s="16"/>
      <c r="BN817" s="16"/>
      <c r="BO817" s="16"/>
      <c r="BP817" s="140"/>
      <c r="BQ817" s="126"/>
      <c r="BR817" s="16"/>
      <c r="BS817" s="16"/>
      <c r="BT817" s="16"/>
      <c r="BU817" s="16"/>
      <c r="BV817" s="16"/>
      <c r="BW817" s="140"/>
      <c r="BX817" s="126"/>
      <c r="BY817" s="16"/>
      <c r="BZ817" s="140"/>
      <c r="CA817" s="126"/>
      <c r="CB817" s="16"/>
      <c r="CC817" s="140"/>
      <c r="CD817" s="126"/>
      <c r="CE817" s="16"/>
      <c r="CG817" s="12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</row>
    <row r="818" spans="1:147" s="107" customFormat="1" x14ac:dyDescent="0.2">
      <c r="A818" s="81"/>
      <c r="B818" s="16"/>
      <c r="C818" s="115"/>
      <c r="D818" s="116"/>
      <c r="E818" s="16"/>
      <c r="F818" s="16"/>
      <c r="G818" s="16"/>
      <c r="H818" s="16"/>
      <c r="J818" s="126"/>
      <c r="K818" s="126"/>
      <c r="L818" s="126"/>
      <c r="M818" s="126"/>
      <c r="N818" s="126"/>
      <c r="O818" s="126"/>
      <c r="P818" s="126"/>
      <c r="Q818" s="58"/>
      <c r="R818" s="139"/>
      <c r="S818" s="58"/>
      <c r="T818" s="16"/>
      <c r="U818" s="16"/>
      <c r="V818" s="16"/>
      <c r="W818" s="16"/>
      <c r="X818" s="16"/>
      <c r="Y818" s="16"/>
      <c r="Z818" s="16"/>
      <c r="AA818" s="140"/>
      <c r="AB818" s="126"/>
      <c r="AC818" s="16"/>
      <c r="AD818" s="16"/>
      <c r="AE818" s="16"/>
      <c r="AF818" s="16"/>
      <c r="AG818" s="16"/>
      <c r="AH818" s="140"/>
      <c r="AI818" s="126"/>
      <c r="AJ818" s="16"/>
      <c r="AK818" s="16"/>
      <c r="AL818" s="16"/>
      <c r="AM818" s="140"/>
      <c r="AN818" s="141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40"/>
      <c r="BG818" s="126"/>
      <c r="BH818" s="16"/>
      <c r="BI818" s="16"/>
      <c r="BJ818" s="16"/>
      <c r="BK818" s="16"/>
      <c r="BL818" s="16"/>
      <c r="BM818" s="16"/>
      <c r="BN818" s="16"/>
      <c r="BO818" s="16"/>
      <c r="BP818" s="140"/>
      <c r="BQ818" s="126"/>
      <c r="BR818" s="16"/>
      <c r="BS818" s="16"/>
      <c r="BT818" s="16"/>
      <c r="BU818" s="16"/>
      <c r="BV818" s="16"/>
      <c r="BW818" s="140"/>
      <c r="BX818" s="126"/>
      <c r="BY818" s="16"/>
      <c r="BZ818" s="140"/>
      <c r="CA818" s="126"/>
      <c r="CB818" s="16"/>
      <c r="CC818" s="140"/>
      <c r="CD818" s="126"/>
      <c r="CE818" s="16"/>
      <c r="CG818" s="12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</row>
    <row r="819" spans="1:147" s="107" customFormat="1" x14ac:dyDescent="0.2">
      <c r="A819" s="138"/>
      <c r="B819" s="16"/>
      <c r="C819" s="115"/>
      <c r="D819" s="116"/>
      <c r="E819" s="16"/>
      <c r="F819" s="16"/>
      <c r="G819" s="16"/>
      <c r="H819" s="16"/>
      <c r="J819" s="126"/>
      <c r="K819" s="126"/>
      <c r="L819" s="126"/>
      <c r="M819" s="126"/>
      <c r="N819" s="126"/>
      <c r="O819" s="126"/>
      <c r="P819" s="126"/>
      <c r="Q819" s="58"/>
      <c r="R819" s="139"/>
      <c r="S819" s="58"/>
      <c r="T819" s="16"/>
      <c r="U819" s="16"/>
      <c r="V819" s="16"/>
      <c r="W819" s="16"/>
      <c r="X819" s="16"/>
      <c r="Y819" s="16"/>
      <c r="Z819" s="16"/>
      <c r="AA819" s="140"/>
      <c r="AB819" s="126"/>
      <c r="AC819" s="16"/>
      <c r="AD819" s="16"/>
      <c r="AE819" s="16"/>
      <c r="AF819" s="16"/>
      <c r="AG819" s="16"/>
      <c r="AH819" s="140"/>
      <c r="AI819" s="126"/>
      <c r="AJ819" s="16"/>
      <c r="AK819" s="16"/>
      <c r="AL819" s="16"/>
      <c r="AM819" s="140"/>
      <c r="AN819" s="141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40"/>
      <c r="BG819" s="126"/>
      <c r="BH819" s="16"/>
      <c r="BI819" s="16"/>
      <c r="BJ819" s="16"/>
      <c r="BK819" s="16"/>
      <c r="BL819" s="16"/>
      <c r="BM819" s="16"/>
      <c r="BN819" s="16"/>
      <c r="BO819" s="16"/>
      <c r="BP819" s="140"/>
      <c r="BQ819" s="126"/>
      <c r="BR819" s="16"/>
      <c r="BS819" s="16"/>
      <c r="BT819" s="16"/>
      <c r="BU819" s="16"/>
      <c r="BV819" s="16"/>
      <c r="BW819" s="140"/>
      <c r="BX819" s="126"/>
      <c r="BY819" s="16"/>
      <c r="BZ819" s="140"/>
      <c r="CA819" s="126"/>
      <c r="CB819" s="16"/>
      <c r="CC819" s="140"/>
      <c r="CD819" s="126"/>
      <c r="CE819" s="16"/>
      <c r="CG819" s="12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</row>
    <row r="820" spans="1:147" s="107" customFormat="1" x14ac:dyDescent="0.2">
      <c r="A820" s="81"/>
      <c r="B820" s="16"/>
      <c r="C820" s="115"/>
      <c r="D820" s="116"/>
      <c r="E820" s="16"/>
      <c r="F820" s="16"/>
      <c r="G820" s="16"/>
      <c r="H820" s="16"/>
      <c r="J820" s="126"/>
      <c r="K820" s="126"/>
      <c r="L820" s="126"/>
      <c r="M820" s="126"/>
      <c r="N820" s="126"/>
      <c r="O820" s="126"/>
      <c r="P820" s="126"/>
      <c r="Q820" s="58"/>
      <c r="R820" s="139"/>
      <c r="S820" s="58"/>
      <c r="T820" s="16"/>
      <c r="U820" s="16"/>
      <c r="V820" s="16"/>
      <c r="W820" s="16"/>
      <c r="X820" s="16"/>
      <c r="Y820" s="16"/>
      <c r="Z820" s="16"/>
      <c r="AA820" s="140"/>
      <c r="AB820" s="126"/>
      <c r="AC820" s="16"/>
      <c r="AD820" s="16"/>
      <c r="AE820" s="16"/>
      <c r="AF820" s="16"/>
      <c r="AG820" s="16"/>
      <c r="AH820" s="140"/>
      <c r="AI820" s="126"/>
      <c r="AJ820" s="16"/>
      <c r="AK820" s="16"/>
      <c r="AL820" s="16"/>
      <c r="AM820" s="140"/>
      <c r="AN820" s="141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40"/>
      <c r="BG820" s="126"/>
      <c r="BH820" s="16"/>
      <c r="BI820" s="16"/>
      <c r="BJ820" s="16"/>
      <c r="BK820" s="16"/>
      <c r="BL820" s="16"/>
      <c r="BM820" s="16"/>
      <c r="BN820" s="16"/>
      <c r="BO820" s="16"/>
      <c r="BP820" s="140"/>
      <c r="BQ820" s="126"/>
      <c r="BR820" s="16"/>
      <c r="BS820" s="16"/>
      <c r="BT820" s="16"/>
      <c r="BU820" s="16"/>
      <c r="BV820" s="16"/>
      <c r="BW820" s="140"/>
      <c r="BX820" s="126"/>
      <c r="BY820" s="16"/>
      <c r="BZ820" s="140"/>
      <c r="CA820" s="126"/>
      <c r="CB820" s="16"/>
      <c r="CC820" s="140"/>
      <c r="CD820" s="126"/>
      <c r="CE820" s="16"/>
      <c r="CG820" s="12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</row>
    <row r="821" spans="1:147" s="107" customFormat="1" x14ac:dyDescent="0.2">
      <c r="A821" s="81"/>
      <c r="B821" s="16"/>
      <c r="C821" s="115"/>
      <c r="D821" s="116"/>
      <c r="E821" s="16"/>
      <c r="F821" s="16"/>
      <c r="G821" s="16"/>
      <c r="H821" s="16"/>
      <c r="J821" s="126"/>
      <c r="K821" s="126"/>
      <c r="L821" s="126"/>
      <c r="M821" s="126"/>
      <c r="N821" s="126"/>
      <c r="O821" s="126"/>
      <c r="P821" s="126"/>
      <c r="Q821" s="58"/>
      <c r="R821" s="139"/>
      <c r="S821" s="58"/>
      <c r="T821" s="16"/>
      <c r="U821" s="16"/>
      <c r="V821" s="16"/>
      <c r="W821" s="16"/>
      <c r="X821" s="16"/>
      <c r="Y821" s="16"/>
      <c r="Z821" s="16"/>
      <c r="AA821" s="140"/>
      <c r="AB821" s="126"/>
      <c r="AC821" s="16"/>
      <c r="AD821" s="16"/>
      <c r="AE821" s="16"/>
      <c r="AF821" s="16"/>
      <c r="AG821" s="16"/>
      <c r="AH821" s="140"/>
      <c r="AI821" s="126"/>
      <c r="AJ821" s="16"/>
      <c r="AK821" s="16"/>
      <c r="AL821" s="16"/>
      <c r="AM821" s="140"/>
      <c r="AN821" s="141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40"/>
      <c r="BG821" s="126"/>
      <c r="BH821" s="16"/>
      <c r="BI821" s="16"/>
      <c r="BJ821" s="16"/>
      <c r="BK821" s="16"/>
      <c r="BL821" s="16"/>
      <c r="BM821" s="16"/>
      <c r="BN821" s="16"/>
      <c r="BO821" s="16"/>
      <c r="BP821" s="140"/>
      <c r="BQ821" s="126"/>
      <c r="BR821" s="16"/>
      <c r="BS821" s="16"/>
      <c r="BT821" s="16"/>
      <c r="BU821" s="16"/>
      <c r="BV821" s="16"/>
      <c r="BW821" s="140"/>
      <c r="BX821" s="126"/>
      <c r="BY821" s="16"/>
      <c r="BZ821" s="140"/>
      <c r="CA821" s="126"/>
      <c r="CB821" s="16"/>
      <c r="CC821" s="140"/>
      <c r="CD821" s="126"/>
      <c r="CE821" s="16"/>
      <c r="CG821" s="12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</row>
    <row r="822" spans="1:147" s="107" customFormat="1" x14ac:dyDescent="0.2">
      <c r="A822" s="81"/>
      <c r="B822" s="16"/>
      <c r="C822" s="115"/>
      <c r="D822" s="116"/>
      <c r="E822" s="16"/>
      <c r="F822" s="16"/>
      <c r="G822" s="16"/>
      <c r="H822" s="16"/>
      <c r="J822" s="126"/>
      <c r="K822" s="126"/>
      <c r="L822" s="126"/>
      <c r="M822" s="126"/>
      <c r="N822" s="126"/>
      <c r="O822" s="126"/>
      <c r="P822" s="126"/>
      <c r="Q822" s="58"/>
      <c r="R822" s="139"/>
      <c r="S822" s="58"/>
      <c r="T822" s="16"/>
      <c r="U822" s="16"/>
      <c r="V822" s="16"/>
      <c r="W822" s="16"/>
      <c r="X822" s="16"/>
      <c r="Y822" s="16"/>
      <c r="Z822" s="16"/>
      <c r="AA822" s="140"/>
      <c r="AB822" s="126"/>
      <c r="AC822" s="16"/>
      <c r="AD822" s="16"/>
      <c r="AE822" s="16"/>
      <c r="AF822" s="16"/>
      <c r="AG822" s="16"/>
      <c r="AH822" s="140"/>
      <c r="AI822" s="126"/>
      <c r="AJ822" s="16"/>
      <c r="AK822" s="16"/>
      <c r="AL822" s="16"/>
      <c r="AM822" s="140"/>
      <c r="AN822" s="141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40"/>
      <c r="BG822" s="126"/>
      <c r="BH822" s="16"/>
      <c r="BI822" s="16"/>
      <c r="BJ822" s="16"/>
      <c r="BK822" s="16"/>
      <c r="BL822" s="16"/>
      <c r="BM822" s="16"/>
      <c r="BN822" s="16"/>
      <c r="BO822" s="16"/>
      <c r="BP822" s="140"/>
      <c r="BQ822" s="126"/>
      <c r="BR822" s="16"/>
      <c r="BS822" s="16"/>
      <c r="BT822" s="16"/>
      <c r="BU822" s="16"/>
      <c r="BV822" s="16"/>
      <c r="BW822" s="140"/>
      <c r="BX822" s="126"/>
      <c r="BY822" s="16"/>
      <c r="BZ822" s="140"/>
      <c r="CA822" s="126"/>
      <c r="CB822" s="16"/>
      <c r="CC822" s="140"/>
      <c r="CD822" s="126"/>
      <c r="CE822" s="16"/>
      <c r="CG822" s="12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</row>
    <row r="823" spans="1:147" s="107" customFormat="1" x14ac:dyDescent="0.2">
      <c r="A823" s="81"/>
      <c r="B823" s="16"/>
      <c r="C823" s="115"/>
      <c r="D823" s="116"/>
      <c r="E823" s="16"/>
      <c r="F823" s="16"/>
      <c r="G823" s="16"/>
      <c r="H823" s="16"/>
      <c r="J823" s="126"/>
      <c r="K823" s="126"/>
      <c r="L823" s="126"/>
      <c r="M823" s="126"/>
      <c r="N823" s="126"/>
      <c r="O823" s="126"/>
      <c r="P823" s="126"/>
      <c r="Q823" s="58"/>
      <c r="R823" s="139"/>
      <c r="S823" s="58"/>
      <c r="T823" s="16"/>
      <c r="U823" s="16"/>
      <c r="V823" s="16"/>
      <c r="W823" s="16"/>
      <c r="X823" s="16"/>
      <c r="Y823" s="16"/>
      <c r="Z823" s="16"/>
      <c r="AA823" s="140"/>
      <c r="AB823" s="126"/>
      <c r="AC823" s="16"/>
      <c r="AD823" s="16"/>
      <c r="AE823" s="16"/>
      <c r="AF823" s="16"/>
      <c r="AG823" s="16"/>
      <c r="AH823" s="140"/>
      <c r="AI823" s="126"/>
      <c r="AJ823" s="16"/>
      <c r="AK823" s="16"/>
      <c r="AL823" s="16"/>
      <c r="AM823" s="140"/>
      <c r="AN823" s="141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40"/>
      <c r="BG823" s="126"/>
      <c r="BH823" s="16"/>
      <c r="BI823" s="16"/>
      <c r="BJ823" s="16"/>
      <c r="BK823" s="16"/>
      <c r="BL823" s="16"/>
      <c r="BM823" s="16"/>
      <c r="BN823" s="16"/>
      <c r="BO823" s="16"/>
      <c r="BP823" s="140"/>
      <c r="BQ823" s="126"/>
      <c r="BR823" s="16"/>
      <c r="BS823" s="16"/>
      <c r="BT823" s="16"/>
      <c r="BU823" s="16"/>
      <c r="BV823" s="16"/>
      <c r="BW823" s="140"/>
      <c r="BX823" s="126"/>
      <c r="BY823" s="16"/>
      <c r="BZ823" s="140"/>
      <c r="CA823" s="126"/>
      <c r="CB823" s="16"/>
      <c r="CC823" s="140"/>
      <c r="CD823" s="126"/>
      <c r="CE823" s="16"/>
      <c r="CG823" s="12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</row>
    <row r="824" spans="1:147" s="107" customFormat="1" x14ac:dyDescent="0.2">
      <c r="A824" s="81"/>
      <c r="B824" s="16"/>
      <c r="C824" s="115"/>
      <c r="D824" s="116"/>
      <c r="E824" s="16"/>
      <c r="F824" s="16"/>
      <c r="G824" s="16"/>
      <c r="H824" s="16"/>
      <c r="J824" s="126"/>
      <c r="K824" s="126"/>
      <c r="L824" s="126"/>
      <c r="M824" s="126"/>
      <c r="N824" s="126"/>
      <c r="O824" s="126"/>
      <c r="P824" s="126"/>
      <c r="Q824" s="58"/>
      <c r="R824" s="139"/>
      <c r="S824" s="58"/>
      <c r="T824" s="16"/>
      <c r="U824" s="16"/>
      <c r="V824" s="16"/>
      <c r="W824" s="16"/>
      <c r="X824" s="16"/>
      <c r="Y824" s="16"/>
      <c r="Z824" s="16"/>
      <c r="AA824" s="140"/>
      <c r="AB824" s="126"/>
      <c r="AC824" s="16"/>
      <c r="AD824" s="16"/>
      <c r="AE824" s="16"/>
      <c r="AF824" s="16"/>
      <c r="AG824" s="16"/>
      <c r="AH824" s="140"/>
      <c r="AI824" s="126"/>
      <c r="AJ824" s="16"/>
      <c r="AK824" s="16"/>
      <c r="AL824" s="16"/>
      <c r="AM824" s="140"/>
      <c r="AN824" s="141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40"/>
      <c r="BG824" s="126"/>
      <c r="BH824" s="16"/>
      <c r="BI824" s="16"/>
      <c r="BJ824" s="16"/>
      <c r="BK824" s="16"/>
      <c r="BL824" s="16"/>
      <c r="BM824" s="16"/>
      <c r="BN824" s="16"/>
      <c r="BO824" s="16"/>
      <c r="BP824" s="140"/>
      <c r="BQ824" s="126"/>
      <c r="BR824" s="16"/>
      <c r="BS824" s="16"/>
      <c r="BT824" s="16"/>
      <c r="BU824" s="16"/>
      <c r="BV824" s="16"/>
      <c r="BW824" s="140"/>
      <c r="BX824" s="126"/>
      <c r="BY824" s="16"/>
      <c r="BZ824" s="140"/>
      <c r="CA824" s="126"/>
      <c r="CB824" s="16"/>
      <c r="CC824" s="140"/>
      <c r="CD824" s="126"/>
      <c r="CE824" s="16"/>
      <c r="CG824" s="12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</row>
    <row r="825" spans="1:147" s="107" customFormat="1" x14ac:dyDescent="0.2">
      <c r="A825" s="81"/>
      <c r="B825" s="16"/>
      <c r="C825" s="115"/>
      <c r="D825" s="116"/>
      <c r="E825" s="16"/>
      <c r="F825" s="16"/>
      <c r="G825" s="16"/>
      <c r="H825" s="16"/>
      <c r="J825" s="126"/>
      <c r="K825" s="126"/>
      <c r="L825" s="126"/>
      <c r="M825" s="126"/>
      <c r="N825" s="126"/>
      <c r="O825" s="126"/>
      <c r="P825" s="126"/>
      <c r="Q825" s="58"/>
      <c r="R825" s="139"/>
      <c r="S825" s="58"/>
      <c r="T825" s="16"/>
      <c r="U825" s="16"/>
      <c r="V825" s="16"/>
      <c r="W825" s="16"/>
      <c r="X825" s="16"/>
      <c r="Y825" s="16"/>
      <c r="Z825" s="16"/>
      <c r="AA825" s="140"/>
      <c r="AB825" s="126"/>
      <c r="AC825" s="16"/>
      <c r="AD825" s="16"/>
      <c r="AE825" s="16"/>
      <c r="AF825" s="16"/>
      <c r="AG825" s="16"/>
      <c r="AH825" s="140"/>
      <c r="AI825" s="126"/>
      <c r="AJ825" s="16"/>
      <c r="AK825" s="16"/>
      <c r="AL825" s="16"/>
      <c r="AM825" s="140"/>
      <c r="AN825" s="141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40"/>
      <c r="BG825" s="126"/>
      <c r="BH825" s="16"/>
      <c r="BI825" s="16"/>
      <c r="BJ825" s="16"/>
      <c r="BK825" s="16"/>
      <c r="BL825" s="16"/>
      <c r="BM825" s="16"/>
      <c r="BN825" s="16"/>
      <c r="BO825" s="16"/>
      <c r="BP825" s="140"/>
      <c r="BQ825" s="126"/>
      <c r="BR825" s="16"/>
      <c r="BS825" s="16"/>
      <c r="BT825" s="16"/>
      <c r="BU825" s="16"/>
      <c r="BV825" s="16"/>
      <c r="BW825" s="140"/>
      <c r="BX825" s="126"/>
      <c r="BY825" s="16"/>
      <c r="BZ825" s="140"/>
      <c r="CA825" s="126"/>
      <c r="CB825" s="16"/>
      <c r="CC825" s="140"/>
      <c r="CD825" s="126"/>
      <c r="CE825" s="16"/>
      <c r="CG825" s="12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</row>
    <row r="826" spans="1:147" s="107" customFormat="1" x14ac:dyDescent="0.2">
      <c r="A826" s="81"/>
      <c r="B826" s="16"/>
      <c r="C826" s="115"/>
      <c r="D826" s="116"/>
      <c r="E826" s="16"/>
      <c r="F826" s="16"/>
      <c r="G826" s="16"/>
      <c r="H826" s="16"/>
      <c r="J826" s="126"/>
      <c r="K826" s="126"/>
      <c r="L826" s="126"/>
      <c r="M826" s="126"/>
      <c r="N826" s="126"/>
      <c r="O826" s="126"/>
      <c r="P826" s="126"/>
      <c r="Q826" s="58"/>
      <c r="R826" s="139"/>
      <c r="S826" s="58"/>
      <c r="T826" s="16"/>
      <c r="U826" s="16"/>
      <c r="V826" s="16"/>
      <c r="W826" s="16"/>
      <c r="X826" s="16"/>
      <c r="Y826" s="16"/>
      <c r="Z826" s="16"/>
      <c r="AA826" s="140"/>
      <c r="AB826" s="126"/>
      <c r="AC826" s="16"/>
      <c r="AD826" s="16"/>
      <c r="AE826" s="16"/>
      <c r="AF826" s="16"/>
      <c r="AG826" s="16"/>
      <c r="AH826" s="140"/>
      <c r="AI826" s="126"/>
      <c r="AJ826" s="16"/>
      <c r="AK826" s="16"/>
      <c r="AL826" s="16"/>
      <c r="AM826" s="140"/>
      <c r="AN826" s="141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40"/>
      <c r="BG826" s="126"/>
      <c r="BH826" s="16"/>
      <c r="BI826" s="16"/>
      <c r="BJ826" s="16"/>
      <c r="BK826" s="16"/>
      <c r="BL826" s="16"/>
      <c r="BM826" s="16"/>
      <c r="BN826" s="16"/>
      <c r="BO826" s="16"/>
      <c r="BP826" s="140"/>
      <c r="BQ826" s="126"/>
      <c r="BR826" s="16"/>
      <c r="BS826" s="16"/>
      <c r="BT826" s="16"/>
      <c r="BU826" s="16"/>
      <c r="BV826" s="16"/>
      <c r="BW826" s="140"/>
      <c r="BX826" s="126"/>
      <c r="BY826" s="16"/>
      <c r="BZ826" s="140"/>
      <c r="CA826" s="126"/>
      <c r="CB826" s="16"/>
      <c r="CC826" s="140"/>
      <c r="CD826" s="126"/>
      <c r="CE826" s="16"/>
      <c r="CG826" s="12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</row>
    <row r="827" spans="1:147" s="107" customFormat="1" x14ac:dyDescent="0.2">
      <c r="A827" s="81"/>
      <c r="B827" s="16"/>
      <c r="C827" s="115"/>
      <c r="D827" s="116"/>
      <c r="E827" s="16"/>
      <c r="F827" s="16"/>
      <c r="G827" s="16"/>
      <c r="H827" s="16"/>
      <c r="J827" s="126"/>
      <c r="K827" s="126"/>
      <c r="L827" s="126"/>
      <c r="M827" s="126"/>
      <c r="N827" s="126"/>
      <c r="O827" s="126"/>
      <c r="P827" s="126"/>
      <c r="Q827" s="58"/>
      <c r="R827" s="139"/>
      <c r="S827" s="58"/>
      <c r="T827" s="16"/>
      <c r="U827" s="16"/>
      <c r="V827" s="16"/>
      <c r="W827" s="16"/>
      <c r="X827" s="16"/>
      <c r="Y827" s="16"/>
      <c r="Z827" s="16"/>
      <c r="AA827" s="140"/>
      <c r="AB827" s="126"/>
      <c r="AC827" s="16"/>
      <c r="AD827" s="16"/>
      <c r="AE827" s="16"/>
      <c r="AF827" s="16"/>
      <c r="AG827" s="16"/>
      <c r="AH827" s="140"/>
      <c r="AI827" s="126"/>
      <c r="AJ827" s="16"/>
      <c r="AK827" s="16"/>
      <c r="AL827" s="16"/>
      <c r="AM827" s="140"/>
      <c r="AN827" s="141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40"/>
      <c r="BG827" s="126"/>
      <c r="BH827" s="16"/>
      <c r="BI827" s="16"/>
      <c r="BJ827" s="16"/>
      <c r="BK827" s="16"/>
      <c r="BL827" s="16"/>
      <c r="BM827" s="16"/>
      <c r="BN827" s="16"/>
      <c r="BO827" s="16"/>
      <c r="BP827" s="140"/>
      <c r="BQ827" s="126"/>
      <c r="BR827" s="16"/>
      <c r="BS827" s="16"/>
      <c r="BT827" s="16"/>
      <c r="BU827" s="16"/>
      <c r="BV827" s="16"/>
      <c r="BW827" s="140"/>
      <c r="BX827" s="126"/>
      <c r="BY827" s="16"/>
      <c r="BZ827" s="140"/>
      <c r="CA827" s="126"/>
      <c r="CB827" s="16"/>
      <c r="CC827" s="140"/>
      <c r="CD827" s="126"/>
      <c r="CE827" s="16"/>
      <c r="CG827" s="12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</row>
    <row r="828" spans="1:147" s="107" customFormat="1" x14ac:dyDescent="0.2">
      <c r="A828" s="81"/>
      <c r="B828" s="16"/>
      <c r="C828" s="115"/>
      <c r="D828" s="116"/>
      <c r="E828" s="16"/>
      <c r="F828" s="16"/>
      <c r="G828" s="16"/>
      <c r="H828" s="16"/>
      <c r="J828" s="126"/>
      <c r="K828" s="126"/>
      <c r="L828" s="126"/>
      <c r="M828" s="126"/>
      <c r="N828" s="126"/>
      <c r="O828" s="126"/>
      <c r="P828" s="126"/>
      <c r="Q828" s="58"/>
      <c r="R828" s="139"/>
      <c r="S828" s="58"/>
      <c r="T828" s="16"/>
      <c r="U828" s="16"/>
      <c r="V828" s="16"/>
      <c r="W828" s="16"/>
      <c r="X828" s="16"/>
      <c r="Y828" s="16"/>
      <c r="Z828" s="16"/>
      <c r="AA828" s="140"/>
      <c r="AB828" s="126"/>
      <c r="AC828" s="16"/>
      <c r="AD828" s="16"/>
      <c r="AE828" s="16"/>
      <c r="AF828" s="16"/>
      <c r="AG828" s="16"/>
      <c r="AH828" s="140"/>
      <c r="AI828" s="126"/>
      <c r="AJ828" s="16"/>
      <c r="AK828" s="16"/>
      <c r="AL828" s="16"/>
      <c r="AM828" s="140"/>
      <c r="AN828" s="141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40"/>
      <c r="BG828" s="126"/>
      <c r="BH828" s="16"/>
      <c r="BI828" s="16"/>
      <c r="BJ828" s="16"/>
      <c r="BK828" s="16"/>
      <c r="BL828" s="16"/>
      <c r="BM828" s="16"/>
      <c r="BN828" s="16"/>
      <c r="BO828" s="16"/>
      <c r="BP828" s="140"/>
      <c r="BQ828" s="126"/>
      <c r="BR828" s="16"/>
      <c r="BS828" s="16"/>
      <c r="BT828" s="16"/>
      <c r="BU828" s="16"/>
      <c r="BV828" s="16"/>
      <c r="BW828" s="140"/>
      <c r="BX828" s="126"/>
      <c r="BY828" s="16"/>
      <c r="BZ828" s="140"/>
      <c r="CA828" s="126"/>
      <c r="CB828" s="16"/>
      <c r="CC828" s="140"/>
      <c r="CD828" s="126"/>
      <c r="CE828" s="16"/>
      <c r="CG828" s="12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</row>
    <row r="829" spans="1:147" s="107" customFormat="1" x14ac:dyDescent="0.2">
      <c r="A829" s="81"/>
      <c r="B829" s="16"/>
      <c r="C829" s="115"/>
      <c r="D829" s="116"/>
      <c r="E829" s="16"/>
      <c r="F829" s="16"/>
      <c r="G829" s="16"/>
      <c r="H829" s="16"/>
      <c r="J829" s="126"/>
      <c r="K829" s="126"/>
      <c r="L829" s="126"/>
      <c r="M829" s="126"/>
      <c r="N829" s="126"/>
      <c r="O829" s="126"/>
      <c r="P829" s="126"/>
      <c r="Q829" s="58"/>
      <c r="R829" s="139"/>
      <c r="S829" s="58"/>
      <c r="T829" s="16"/>
      <c r="U829" s="16"/>
      <c r="V829" s="16"/>
      <c r="W829" s="16"/>
      <c r="X829" s="16"/>
      <c r="Y829" s="16"/>
      <c r="Z829" s="16"/>
      <c r="AA829" s="140"/>
      <c r="AB829" s="126"/>
      <c r="AC829" s="16"/>
      <c r="AD829" s="16"/>
      <c r="AE829" s="16"/>
      <c r="AF829" s="16"/>
      <c r="AG829" s="16"/>
      <c r="AH829" s="140"/>
      <c r="AI829" s="126"/>
      <c r="AJ829" s="16"/>
      <c r="AK829" s="16"/>
      <c r="AL829" s="16"/>
      <c r="AM829" s="140"/>
      <c r="AN829" s="141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40"/>
      <c r="BG829" s="126"/>
      <c r="BH829" s="16"/>
      <c r="BI829" s="16"/>
      <c r="BJ829" s="16"/>
      <c r="BK829" s="16"/>
      <c r="BL829" s="16"/>
      <c r="BM829" s="16"/>
      <c r="BN829" s="16"/>
      <c r="BO829" s="16"/>
      <c r="BP829" s="140"/>
      <c r="BQ829" s="126"/>
      <c r="BR829" s="16"/>
      <c r="BS829" s="16"/>
      <c r="BT829" s="16"/>
      <c r="BU829" s="16"/>
      <c r="BV829" s="16"/>
      <c r="BW829" s="140"/>
      <c r="BX829" s="126"/>
      <c r="BY829" s="16"/>
      <c r="BZ829" s="140"/>
      <c r="CA829" s="126"/>
      <c r="CB829" s="16"/>
      <c r="CC829" s="140"/>
      <c r="CD829" s="126"/>
      <c r="CE829" s="16"/>
      <c r="CG829" s="12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</row>
    <row r="830" spans="1:147" s="107" customFormat="1" x14ac:dyDescent="0.2">
      <c r="A830" s="81"/>
      <c r="B830" s="16"/>
      <c r="C830" s="115"/>
      <c r="D830" s="116"/>
      <c r="E830" s="16"/>
      <c r="F830" s="16"/>
      <c r="G830" s="16"/>
      <c r="H830" s="16"/>
      <c r="J830" s="126"/>
      <c r="K830" s="126"/>
      <c r="L830" s="126"/>
      <c r="M830" s="126"/>
      <c r="N830" s="126"/>
      <c r="O830" s="126"/>
      <c r="P830" s="126"/>
      <c r="Q830" s="58"/>
      <c r="R830" s="139"/>
      <c r="S830" s="58"/>
      <c r="T830" s="16"/>
      <c r="U830" s="16"/>
      <c r="V830" s="16"/>
      <c r="W830" s="16"/>
      <c r="X830" s="16"/>
      <c r="Y830" s="16"/>
      <c r="Z830" s="16"/>
      <c r="AA830" s="140"/>
      <c r="AB830" s="126"/>
      <c r="AC830" s="16"/>
      <c r="AD830" s="16"/>
      <c r="AE830" s="16"/>
      <c r="AF830" s="16"/>
      <c r="AG830" s="16"/>
      <c r="AH830" s="140"/>
      <c r="AI830" s="126"/>
      <c r="AJ830" s="16"/>
      <c r="AK830" s="16"/>
      <c r="AL830" s="16"/>
      <c r="AM830" s="140"/>
      <c r="AN830" s="141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40"/>
      <c r="BG830" s="126"/>
      <c r="BH830" s="16"/>
      <c r="BI830" s="16"/>
      <c r="BJ830" s="16"/>
      <c r="BK830" s="16"/>
      <c r="BL830" s="16"/>
      <c r="BM830" s="16"/>
      <c r="BN830" s="16"/>
      <c r="BO830" s="16"/>
      <c r="BP830" s="140"/>
      <c r="BQ830" s="126"/>
      <c r="BR830" s="16"/>
      <c r="BS830" s="16"/>
      <c r="BT830" s="16"/>
      <c r="BU830" s="16"/>
      <c r="BV830" s="16"/>
      <c r="BW830" s="140"/>
      <c r="BX830" s="126"/>
      <c r="BY830" s="16"/>
      <c r="BZ830" s="140"/>
      <c r="CA830" s="126"/>
      <c r="CB830" s="16"/>
      <c r="CC830" s="140"/>
      <c r="CD830" s="126"/>
      <c r="CE830" s="16"/>
      <c r="CG830" s="12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</row>
    <row r="831" spans="1:147" s="107" customFormat="1" x14ac:dyDescent="0.2">
      <c r="A831" s="81"/>
      <c r="B831" s="16"/>
      <c r="C831" s="115"/>
      <c r="D831" s="116"/>
      <c r="E831" s="16"/>
      <c r="F831" s="16"/>
      <c r="G831" s="16"/>
      <c r="H831" s="16"/>
      <c r="J831" s="126"/>
      <c r="K831" s="126"/>
      <c r="L831" s="126"/>
      <c r="M831" s="126"/>
      <c r="N831" s="126"/>
      <c r="O831" s="126"/>
      <c r="P831" s="126"/>
      <c r="Q831" s="58"/>
      <c r="R831" s="139"/>
      <c r="S831" s="58"/>
      <c r="T831" s="16"/>
      <c r="U831" s="16"/>
      <c r="V831" s="16"/>
      <c r="W831" s="16"/>
      <c r="X831" s="16"/>
      <c r="Y831" s="16"/>
      <c r="Z831" s="16"/>
      <c r="AA831" s="140"/>
      <c r="AB831" s="126"/>
      <c r="AC831" s="16"/>
      <c r="AD831" s="16"/>
      <c r="AE831" s="16"/>
      <c r="AF831" s="16"/>
      <c r="AG831" s="16"/>
      <c r="AH831" s="140"/>
      <c r="AI831" s="126"/>
      <c r="AJ831" s="16"/>
      <c r="AK831" s="16"/>
      <c r="AL831" s="16"/>
      <c r="AM831" s="140"/>
      <c r="AN831" s="141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40"/>
      <c r="BG831" s="126"/>
      <c r="BH831" s="16"/>
      <c r="BI831" s="16"/>
      <c r="BJ831" s="16"/>
      <c r="BK831" s="16"/>
      <c r="BL831" s="16"/>
      <c r="BM831" s="16"/>
      <c r="BN831" s="16"/>
      <c r="BO831" s="16"/>
      <c r="BP831" s="140"/>
      <c r="BQ831" s="126"/>
      <c r="BR831" s="16"/>
      <c r="BS831" s="16"/>
      <c r="BT831" s="16"/>
      <c r="BU831" s="16"/>
      <c r="BV831" s="16"/>
      <c r="BW831" s="140"/>
      <c r="BX831" s="126"/>
      <c r="BY831" s="16"/>
      <c r="BZ831" s="140"/>
      <c r="CA831" s="126"/>
      <c r="CB831" s="16"/>
      <c r="CC831" s="140"/>
      <c r="CD831" s="126"/>
      <c r="CE831" s="16"/>
      <c r="CG831" s="12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</row>
    <row r="832" spans="1:147" s="107" customFormat="1" x14ac:dyDescent="0.2">
      <c r="A832" s="81"/>
      <c r="B832" s="16"/>
      <c r="C832" s="115"/>
      <c r="D832" s="116"/>
      <c r="E832" s="16"/>
      <c r="F832" s="16"/>
      <c r="G832" s="16"/>
      <c r="H832" s="16"/>
      <c r="J832" s="126"/>
      <c r="K832" s="126"/>
      <c r="L832" s="126"/>
      <c r="M832" s="126"/>
      <c r="N832" s="126"/>
      <c r="O832" s="126"/>
      <c r="P832" s="126"/>
      <c r="Q832" s="58"/>
      <c r="R832" s="139"/>
      <c r="S832" s="58"/>
      <c r="T832" s="16"/>
      <c r="U832" s="16"/>
      <c r="V832" s="16"/>
      <c r="W832" s="16"/>
      <c r="X832" s="16"/>
      <c r="Y832" s="16"/>
      <c r="Z832" s="16"/>
      <c r="AA832" s="140"/>
      <c r="AB832" s="126"/>
      <c r="AC832" s="16"/>
      <c r="AD832" s="16"/>
      <c r="AE832" s="16"/>
      <c r="AF832" s="16"/>
      <c r="AG832" s="16"/>
      <c r="AH832" s="140"/>
      <c r="AI832" s="126"/>
      <c r="AJ832" s="16"/>
      <c r="AK832" s="16"/>
      <c r="AL832" s="16"/>
      <c r="AM832" s="140"/>
      <c r="AN832" s="141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40"/>
      <c r="BG832" s="126"/>
      <c r="BH832" s="16"/>
      <c r="BI832" s="16"/>
      <c r="BJ832" s="16"/>
      <c r="BK832" s="16"/>
      <c r="BL832" s="16"/>
      <c r="BM832" s="16"/>
      <c r="BN832" s="16"/>
      <c r="BO832" s="16"/>
      <c r="BP832" s="140"/>
      <c r="BQ832" s="126"/>
      <c r="BR832" s="16"/>
      <c r="BS832" s="16"/>
      <c r="BT832" s="16"/>
      <c r="BU832" s="16"/>
      <c r="BV832" s="16"/>
      <c r="BW832" s="140"/>
      <c r="BX832" s="126"/>
      <c r="BY832" s="16"/>
      <c r="BZ832" s="140"/>
      <c r="CA832" s="126"/>
      <c r="CB832" s="16"/>
      <c r="CC832" s="140"/>
      <c r="CD832" s="126"/>
      <c r="CE832" s="16"/>
      <c r="CG832" s="12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</row>
    <row r="833" spans="1:147" s="107" customFormat="1" x14ac:dyDescent="0.2">
      <c r="A833" s="138"/>
      <c r="B833" s="16"/>
      <c r="C833" s="115"/>
      <c r="D833" s="116"/>
      <c r="E833" s="16"/>
      <c r="F833" s="16"/>
      <c r="G833" s="16"/>
      <c r="H833" s="16"/>
      <c r="J833" s="126"/>
      <c r="K833" s="126"/>
      <c r="L833" s="126"/>
      <c r="M833" s="126"/>
      <c r="N833" s="126"/>
      <c r="O833" s="126"/>
      <c r="P833" s="126"/>
      <c r="Q833" s="58"/>
      <c r="R833" s="139"/>
      <c r="S833" s="58"/>
      <c r="T833" s="16"/>
      <c r="U833" s="16"/>
      <c r="V833" s="16"/>
      <c r="W833" s="16"/>
      <c r="X833" s="16"/>
      <c r="Y833" s="16"/>
      <c r="Z833" s="16"/>
      <c r="AA833" s="140"/>
      <c r="AB833" s="126"/>
      <c r="AC833" s="16"/>
      <c r="AD833" s="16"/>
      <c r="AE833" s="16"/>
      <c r="AF833" s="16"/>
      <c r="AG833" s="16"/>
      <c r="AH833" s="140"/>
      <c r="AI833" s="126"/>
      <c r="AJ833" s="16"/>
      <c r="AK833" s="16"/>
      <c r="AL833" s="16"/>
      <c r="AM833" s="140"/>
      <c r="AN833" s="141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40"/>
      <c r="BG833" s="126"/>
      <c r="BH833" s="16"/>
      <c r="BI833" s="16"/>
      <c r="BJ833" s="16"/>
      <c r="BK833" s="16"/>
      <c r="BL833" s="16"/>
      <c r="BM833" s="16"/>
      <c r="BN833" s="16"/>
      <c r="BO833" s="16"/>
      <c r="BP833" s="140"/>
      <c r="BQ833" s="126"/>
      <c r="BR833" s="16"/>
      <c r="BS833" s="16"/>
      <c r="BT833" s="16"/>
      <c r="BU833" s="16"/>
      <c r="BV833" s="16"/>
      <c r="BW833" s="140"/>
      <c r="BX833" s="126"/>
      <c r="BY833" s="16"/>
      <c r="BZ833" s="140"/>
      <c r="CA833" s="126"/>
      <c r="CB833" s="16"/>
      <c r="CC833" s="140"/>
      <c r="CD833" s="126"/>
      <c r="CE833" s="16"/>
      <c r="CG833" s="12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</row>
    <row r="834" spans="1:147" s="107" customFormat="1" x14ac:dyDescent="0.2">
      <c r="A834" s="81"/>
      <c r="B834" s="16"/>
      <c r="C834" s="115"/>
      <c r="D834" s="116"/>
      <c r="E834" s="16"/>
      <c r="F834" s="16"/>
      <c r="G834" s="16"/>
      <c r="H834" s="16"/>
      <c r="J834" s="126"/>
      <c r="K834" s="126"/>
      <c r="L834" s="126"/>
      <c r="M834" s="126"/>
      <c r="N834" s="126"/>
      <c r="O834" s="126"/>
      <c r="P834" s="126"/>
      <c r="Q834" s="58"/>
      <c r="R834" s="139"/>
      <c r="S834" s="58"/>
      <c r="T834" s="16"/>
      <c r="U834" s="16"/>
      <c r="V834" s="16"/>
      <c r="W834" s="16"/>
      <c r="X834" s="16"/>
      <c r="Y834" s="16"/>
      <c r="Z834" s="16"/>
      <c r="AA834" s="140"/>
      <c r="AB834" s="126"/>
      <c r="AC834" s="16"/>
      <c r="AD834" s="16"/>
      <c r="AE834" s="16"/>
      <c r="AF834" s="16"/>
      <c r="AG834" s="16"/>
      <c r="AH834" s="140"/>
      <c r="AI834" s="126"/>
      <c r="AJ834" s="16"/>
      <c r="AK834" s="16"/>
      <c r="AL834" s="16"/>
      <c r="AM834" s="140"/>
      <c r="AN834" s="141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40"/>
      <c r="BG834" s="126"/>
      <c r="BH834" s="16"/>
      <c r="BI834" s="16"/>
      <c r="BJ834" s="16"/>
      <c r="BK834" s="16"/>
      <c r="BL834" s="16"/>
      <c r="BM834" s="16"/>
      <c r="BN834" s="16"/>
      <c r="BO834" s="16"/>
      <c r="BP834" s="140"/>
      <c r="BQ834" s="126"/>
      <c r="BR834" s="16"/>
      <c r="BS834" s="16"/>
      <c r="BT834" s="16"/>
      <c r="BU834" s="16"/>
      <c r="BV834" s="16"/>
      <c r="BW834" s="140"/>
      <c r="BX834" s="126"/>
      <c r="BY834" s="16"/>
      <c r="BZ834" s="140"/>
      <c r="CA834" s="126"/>
      <c r="CB834" s="16"/>
      <c r="CC834" s="140"/>
      <c r="CD834" s="126"/>
      <c r="CE834" s="16"/>
      <c r="CG834" s="12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</row>
    <row r="835" spans="1:147" s="107" customFormat="1" x14ac:dyDescent="0.2">
      <c r="A835" s="81"/>
      <c r="B835" s="16"/>
      <c r="C835" s="115"/>
      <c r="D835" s="116"/>
      <c r="E835" s="16"/>
      <c r="F835" s="16"/>
      <c r="G835" s="16"/>
      <c r="H835" s="16"/>
      <c r="J835" s="126"/>
      <c r="K835" s="126"/>
      <c r="L835" s="126"/>
      <c r="M835" s="126"/>
      <c r="N835" s="126"/>
      <c r="O835" s="126"/>
      <c r="P835" s="126"/>
      <c r="Q835" s="58"/>
      <c r="R835" s="139"/>
      <c r="S835" s="58"/>
      <c r="T835" s="16"/>
      <c r="U835" s="16"/>
      <c r="V835" s="16"/>
      <c r="W835" s="16"/>
      <c r="X835" s="16"/>
      <c r="Y835" s="16"/>
      <c r="Z835" s="16"/>
      <c r="AA835" s="140"/>
      <c r="AB835" s="126"/>
      <c r="AC835" s="16"/>
      <c r="AD835" s="16"/>
      <c r="AE835" s="16"/>
      <c r="AF835" s="16"/>
      <c r="AG835" s="16"/>
      <c r="AH835" s="140"/>
      <c r="AI835" s="126"/>
      <c r="AJ835" s="16"/>
      <c r="AK835" s="16"/>
      <c r="AL835" s="16"/>
      <c r="AM835" s="140"/>
      <c r="AN835" s="141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40"/>
      <c r="BG835" s="126"/>
      <c r="BH835" s="16"/>
      <c r="BI835" s="16"/>
      <c r="BJ835" s="16"/>
      <c r="BK835" s="16"/>
      <c r="BL835" s="16"/>
      <c r="BM835" s="16"/>
      <c r="BN835" s="16"/>
      <c r="BO835" s="16"/>
      <c r="BP835" s="140"/>
      <c r="BQ835" s="126"/>
      <c r="BR835" s="16"/>
      <c r="BS835" s="16"/>
      <c r="BT835" s="16"/>
      <c r="BU835" s="16"/>
      <c r="BV835" s="16"/>
      <c r="BW835" s="140"/>
      <c r="BX835" s="126"/>
      <c r="BY835" s="16"/>
      <c r="BZ835" s="140"/>
      <c r="CA835" s="126"/>
      <c r="CB835" s="16"/>
      <c r="CC835" s="140"/>
      <c r="CD835" s="126"/>
      <c r="CE835" s="16"/>
      <c r="CG835" s="12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</row>
    <row r="836" spans="1:147" s="107" customFormat="1" x14ac:dyDescent="0.2">
      <c r="A836" s="81"/>
      <c r="B836" s="16"/>
      <c r="C836" s="115"/>
      <c r="D836" s="116"/>
      <c r="E836" s="16"/>
      <c r="F836" s="16"/>
      <c r="G836" s="16"/>
      <c r="H836" s="16"/>
      <c r="J836" s="126"/>
      <c r="K836" s="126"/>
      <c r="L836" s="126"/>
      <c r="M836" s="126"/>
      <c r="N836" s="126"/>
      <c r="O836" s="126"/>
      <c r="P836" s="126"/>
      <c r="Q836" s="58"/>
      <c r="R836" s="139"/>
      <c r="S836" s="58"/>
      <c r="T836" s="16"/>
      <c r="U836" s="16"/>
      <c r="V836" s="16"/>
      <c r="W836" s="16"/>
      <c r="X836" s="16"/>
      <c r="Y836" s="16"/>
      <c r="Z836" s="16"/>
      <c r="AA836" s="140"/>
      <c r="AB836" s="126"/>
      <c r="AC836" s="16"/>
      <c r="AD836" s="16"/>
      <c r="AE836" s="16"/>
      <c r="AF836" s="16"/>
      <c r="AG836" s="16"/>
      <c r="AH836" s="140"/>
      <c r="AI836" s="126"/>
      <c r="AJ836" s="16"/>
      <c r="AK836" s="16"/>
      <c r="AL836" s="16"/>
      <c r="AM836" s="140"/>
      <c r="AN836" s="141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40"/>
      <c r="BG836" s="126"/>
      <c r="BH836" s="16"/>
      <c r="BI836" s="16"/>
      <c r="BJ836" s="16"/>
      <c r="BK836" s="16"/>
      <c r="BL836" s="16"/>
      <c r="BM836" s="16"/>
      <c r="BN836" s="16"/>
      <c r="BO836" s="16"/>
      <c r="BP836" s="140"/>
      <c r="BQ836" s="126"/>
      <c r="BR836" s="16"/>
      <c r="BS836" s="16"/>
      <c r="BT836" s="16"/>
      <c r="BU836" s="16"/>
      <c r="BV836" s="16"/>
      <c r="BW836" s="140"/>
      <c r="BX836" s="126"/>
      <c r="BY836" s="16"/>
      <c r="BZ836" s="140"/>
      <c r="CA836" s="126"/>
      <c r="CB836" s="16"/>
      <c r="CC836" s="140"/>
      <c r="CD836" s="126"/>
      <c r="CE836" s="16"/>
      <c r="CG836" s="12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</row>
    <row r="837" spans="1:147" s="107" customFormat="1" x14ac:dyDescent="0.2">
      <c r="A837" s="81"/>
      <c r="B837" s="16"/>
      <c r="C837" s="115"/>
      <c r="D837" s="116"/>
      <c r="E837" s="16"/>
      <c r="F837" s="16"/>
      <c r="G837" s="16"/>
      <c r="H837" s="16"/>
      <c r="J837" s="126"/>
      <c r="K837" s="126"/>
      <c r="L837" s="126"/>
      <c r="M837" s="126"/>
      <c r="N837" s="126"/>
      <c r="O837" s="126"/>
      <c r="P837" s="126"/>
      <c r="Q837" s="58"/>
      <c r="R837" s="139"/>
      <c r="S837" s="58"/>
      <c r="T837" s="16"/>
      <c r="U837" s="16"/>
      <c r="V837" s="16"/>
      <c r="W837" s="16"/>
      <c r="X837" s="16"/>
      <c r="Y837" s="16"/>
      <c r="Z837" s="16"/>
      <c r="AA837" s="140"/>
      <c r="AB837" s="126"/>
      <c r="AC837" s="16"/>
      <c r="AD837" s="16"/>
      <c r="AE837" s="16"/>
      <c r="AF837" s="16"/>
      <c r="AG837" s="16"/>
      <c r="AH837" s="140"/>
      <c r="AI837" s="126"/>
      <c r="AJ837" s="16"/>
      <c r="AK837" s="16"/>
      <c r="AL837" s="16"/>
      <c r="AM837" s="140"/>
      <c r="AN837" s="141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40"/>
      <c r="BG837" s="126"/>
      <c r="BH837" s="16"/>
      <c r="BI837" s="16"/>
      <c r="BJ837" s="16"/>
      <c r="BK837" s="16"/>
      <c r="BL837" s="16"/>
      <c r="BM837" s="16"/>
      <c r="BN837" s="16"/>
      <c r="BO837" s="16"/>
      <c r="BP837" s="140"/>
      <c r="BQ837" s="126"/>
      <c r="BR837" s="16"/>
      <c r="BS837" s="16"/>
      <c r="BT837" s="16"/>
      <c r="BU837" s="16"/>
      <c r="BV837" s="16"/>
      <c r="BW837" s="140"/>
      <c r="BX837" s="126"/>
      <c r="BY837" s="16"/>
      <c r="BZ837" s="140"/>
      <c r="CA837" s="126"/>
      <c r="CB837" s="16"/>
      <c r="CC837" s="140"/>
      <c r="CD837" s="126"/>
      <c r="CE837" s="16"/>
      <c r="CG837" s="12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</row>
    <row r="838" spans="1:147" s="107" customFormat="1" x14ac:dyDescent="0.2">
      <c r="A838" s="81"/>
      <c r="B838" s="16"/>
      <c r="C838" s="115"/>
      <c r="D838" s="116"/>
      <c r="E838" s="16"/>
      <c r="F838" s="16"/>
      <c r="G838" s="16"/>
      <c r="H838" s="16"/>
      <c r="J838" s="126"/>
      <c r="K838" s="126"/>
      <c r="L838" s="126"/>
      <c r="M838" s="126"/>
      <c r="N838" s="126"/>
      <c r="O838" s="126"/>
      <c r="P838" s="126"/>
      <c r="Q838" s="58"/>
      <c r="R838" s="139"/>
      <c r="S838" s="58"/>
      <c r="T838" s="16"/>
      <c r="U838" s="16"/>
      <c r="V838" s="16"/>
      <c r="W838" s="16"/>
      <c r="X838" s="16"/>
      <c r="Y838" s="16"/>
      <c r="Z838" s="16"/>
      <c r="AA838" s="140"/>
      <c r="AB838" s="126"/>
      <c r="AC838" s="16"/>
      <c r="AD838" s="16"/>
      <c r="AE838" s="16"/>
      <c r="AF838" s="16"/>
      <c r="AG838" s="16"/>
      <c r="AH838" s="140"/>
      <c r="AI838" s="126"/>
      <c r="AJ838" s="16"/>
      <c r="AK838" s="16"/>
      <c r="AL838" s="16"/>
      <c r="AM838" s="140"/>
      <c r="AN838" s="141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40"/>
      <c r="BG838" s="126"/>
      <c r="BH838" s="16"/>
      <c r="BI838" s="16"/>
      <c r="BJ838" s="16"/>
      <c r="BK838" s="16"/>
      <c r="BL838" s="16"/>
      <c r="BM838" s="16"/>
      <c r="BN838" s="16"/>
      <c r="BO838" s="16"/>
      <c r="BP838" s="140"/>
      <c r="BQ838" s="126"/>
      <c r="BR838" s="16"/>
      <c r="BS838" s="16"/>
      <c r="BT838" s="16"/>
      <c r="BU838" s="16"/>
      <c r="BV838" s="16"/>
      <c r="BW838" s="140"/>
      <c r="BX838" s="126"/>
      <c r="BY838" s="16"/>
      <c r="BZ838" s="140"/>
      <c r="CA838" s="126"/>
      <c r="CB838" s="16"/>
      <c r="CC838" s="140"/>
      <c r="CD838" s="126"/>
      <c r="CE838" s="16"/>
      <c r="CG838" s="12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</row>
    <row r="839" spans="1:147" s="107" customFormat="1" x14ac:dyDescent="0.2">
      <c r="A839" s="81"/>
      <c r="B839" s="16"/>
      <c r="C839" s="115"/>
      <c r="D839" s="116"/>
      <c r="E839" s="16"/>
      <c r="F839" s="16"/>
      <c r="G839" s="16"/>
      <c r="H839" s="16"/>
      <c r="J839" s="126"/>
      <c r="K839" s="126"/>
      <c r="L839" s="126"/>
      <c r="M839" s="126"/>
      <c r="N839" s="126"/>
      <c r="O839" s="126"/>
      <c r="P839" s="126"/>
      <c r="Q839" s="58"/>
      <c r="R839" s="139"/>
      <c r="S839" s="58"/>
      <c r="T839" s="16"/>
      <c r="U839" s="16"/>
      <c r="V839" s="16"/>
      <c r="W839" s="16"/>
      <c r="X839" s="16"/>
      <c r="Y839" s="16"/>
      <c r="Z839" s="16"/>
      <c r="AA839" s="140"/>
      <c r="AB839" s="126"/>
      <c r="AC839" s="16"/>
      <c r="AD839" s="16"/>
      <c r="AE839" s="16"/>
      <c r="AF839" s="16"/>
      <c r="AG839" s="16"/>
      <c r="AH839" s="140"/>
      <c r="AI839" s="126"/>
      <c r="AJ839" s="16"/>
      <c r="AK839" s="16"/>
      <c r="AL839" s="16"/>
      <c r="AM839" s="140"/>
      <c r="AN839" s="141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40"/>
      <c r="BG839" s="126"/>
      <c r="BH839" s="16"/>
      <c r="BI839" s="16"/>
      <c r="BJ839" s="16"/>
      <c r="BK839" s="16"/>
      <c r="BL839" s="16"/>
      <c r="BM839" s="16"/>
      <c r="BN839" s="16"/>
      <c r="BO839" s="16"/>
      <c r="BP839" s="140"/>
      <c r="BQ839" s="126"/>
      <c r="BR839" s="16"/>
      <c r="BS839" s="16"/>
      <c r="BT839" s="16"/>
      <c r="BU839" s="16"/>
      <c r="BV839" s="16"/>
      <c r="BW839" s="140"/>
      <c r="BX839" s="126"/>
      <c r="BY839" s="16"/>
      <c r="BZ839" s="140"/>
      <c r="CA839" s="126"/>
      <c r="CB839" s="16"/>
      <c r="CC839" s="140"/>
      <c r="CD839" s="126"/>
      <c r="CE839" s="16"/>
      <c r="CG839" s="12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</row>
    <row r="840" spans="1:147" s="107" customFormat="1" x14ac:dyDescent="0.2">
      <c r="A840" s="81"/>
      <c r="B840" s="16"/>
      <c r="C840" s="115"/>
      <c r="D840" s="116"/>
      <c r="E840" s="16"/>
      <c r="F840" s="16"/>
      <c r="G840" s="16"/>
      <c r="H840" s="16"/>
      <c r="J840" s="126"/>
      <c r="K840" s="126"/>
      <c r="L840" s="126"/>
      <c r="M840" s="126"/>
      <c r="N840" s="126"/>
      <c r="O840" s="126"/>
      <c r="P840" s="126"/>
      <c r="Q840" s="58"/>
      <c r="R840" s="139"/>
      <c r="S840" s="58"/>
      <c r="T840" s="16"/>
      <c r="U840" s="16"/>
      <c r="V840" s="16"/>
      <c r="W840" s="16"/>
      <c r="X840" s="16"/>
      <c r="Y840" s="16"/>
      <c r="Z840" s="16"/>
      <c r="AA840" s="140"/>
      <c r="AB840" s="126"/>
      <c r="AC840" s="16"/>
      <c r="AD840" s="16"/>
      <c r="AE840" s="16"/>
      <c r="AF840" s="16"/>
      <c r="AG840" s="16"/>
      <c r="AH840" s="140"/>
      <c r="AI840" s="126"/>
      <c r="AJ840" s="16"/>
      <c r="AK840" s="16"/>
      <c r="AL840" s="16"/>
      <c r="AM840" s="140"/>
      <c r="AN840" s="141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40"/>
      <c r="BG840" s="126"/>
      <c r="BH840" s="16"/>
      <c r="BI840" s="16"/>
      <c r="BJ840" s="16"/>
      <c r="BK840" s="16"/>
      <c r="BL840" s="16"/>
      <c r="BM840" s="16"/>
      <c r="BN840" s="16"/>
      <c r="BO840" s="16"/>
      <c r="BP840" s="140"/>
      <c r="BQ840" s="126"/>
      <c r="BR840" s="16"/>
      <c r="BS840" s="16"/>
      <c r="BT840" s="16"/>
      <c r="BU840" s="16"/>
      <c r="BV840" s="16"/>
      <c r="BW840" s="140"/>
      <c r="BX840" s="126"/>
      <c r="BY840" s="16"/>
      <c r="BZ840" s="140"/>
      <c r="CA840" s="126"/>
      <c r="CB840" s="16"/>
      <c r="CC840" s="140"/>
      <c r="CD840" s="126"/>
      <c r="CE840" s="16"/>
      <c r="CG840" s="12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</row>
    <row r="841" spans="1:147" s="107" customFormat="1" x14ac:dyDescent="0.2">
      <c r="A841" s="81"/>
      <c r="B841" s="16"/>
      <c r="C841" s="115"/>
      <c r="D841" s="116"/>
      <c r="E841" s="16"/>
      <c r="F841" s="16"/>
      <c r="G841" s="16"/>
      <c r="H841" s="16"/>
      <c r="J841" s="126"/>
      <c r="K841" s="126"/>
      <c r="L841" s="126"/>
      <c r="M841" s="126"/>
      <c r="N841" s="126"/>
      <c r="O841" s="126"/>
      <c r="P841" s="126"/>
      <c r="Q841" s="58"/>
      <c r="R841" s="139"/>
      <c r="S841" s="58"/>
      <c r="T841" s="16"/>
      <c r="U841" s="16"/>
      <c r="V841" s="16"/>
      <c r="W841" s="16"/>
      <c r="X841" s="16"/>
      <c r="Y841" s="16"/>
      <c r="Z841" s="16"/>
      <c r="AA841" s="140"/>
      <c r="AB841" s="126"/>
      <c r="AC841" s="16"/>
      <c r="AD841" s="16"/>
      <c r="AE841" s="16"/>
      <c r="AF841" s="16"/>
      <c r="AG841" s="16"/>
      <c r="AH841" s="140"/>
      <c r="AI841" s="126"/>
      <c r="AJ841" s="16"/>
      <c r="AK841" s="16"/>
      <c r="AL841" s="16"/>
      <c r="AM841" s="140"/>
      <c r="AN841" s="141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40"/>
      <c r="BG841" s="126"/>
      <c r="BH841" s="16"/>
      <c r="BI841" s="16"/>
      <c r="BJ841" s="16"/>
      <c r="BK841" s="16"/>
      <c r="BL841" s="16"/>
      <c r="BM841" s="16"/>
      <c r="BN841" s="16"/>
      <c r="BO841" s="16"/>
      <c r="BP841" s="140"/>
      <c r="BQ841" s="126"/>
      <c r="BR841" s="16"/>
      <c r="BS841" s="16"/>
      <c r="BT841" s="16"/>
      <c r="BU841" s="16"/>
      <c r="BV841" s="16"/>
      <c r="BW841" s="140"/>
      <c r="BX841" s="126"/>
      <c r="BY841" s="16"/>
      <c r="BZ841" s="140"/>
      <c r="CA841" s="126"/>
      <c r="CB841" s="16"/>
      <c r="CC841" s="140"/>
      <c r="CD841" s="126"/>
      <c r="CE841" s="16"/>
      <c r="CG841" s="12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</row>
    <row r="842" spans="1:147" s="107" customFormat="1" x14ac:dyDescent="0.2">
      <c r="A842" s="81"/>
      <c r="B842" s="16"/>
      <c r="C842" s="115"/>
      <c r="D842" s="116"/>
      <c r="E842" s="16"/>
      <c r="F842" s="16"/>
      <c r="G842" s="16"/>
      <c r="H842" s="16"/>
      <c r="J842" s="126"/>
      <c r="K842" s="126"/>
      <c r="L842" s="126"/>
      <c r="M842" s="126"/>
      <c r="N842" s="126"/>
      <c r="O842" s="126"/>
      <c r="P842" s="126"/>
      <c r="Q842" s="58"/>
      <c r="R842" s="139"/>
      <c r="S842" s="58"/>
      <c r="T842" s="16"/>
      <c r="U842" s="16"/>
      <c r="V842" s="16"/>
      <c r="W842" s="16"/>
      <c r="X842" s="16"/>
      <c r="Y842" s="16"/>
      <c r="Z842" s="16"/>
      <c r="AA842" s="140"/>
      <c r="AB842" s="126"/>
      <c r="AC842" s="16"/>
      <c r="AD842" s="16"/>
      <c r="AE842" s="16"/>
      <c r="AF842" s="16"/>
      <c r="AG842" s="16"/>
      <c r="AH842" s="140"/>
      <c r="AI842" s="126"/>
      <c r="AJ842" s="16"/>
      <c r="AK842" s="16"/>
      <c r="AL842" s="16"/>
      <c r="AM842" s="140"/>
      <c r="AN842" s="141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40"/>
      <c r="BG842" s="126"/>
      <c r="BH842" s="16"/>
      <c r="BI842" s="16"/>
      <c r="BJ842" s="16"/>
      <c r="BK842" s="16"/>
      <c r="BL842" s="16"/>
      <c r="BM842" s="16"/>
      <c r="BN842" s="16"/>
      <c r="BO842" s="16"/>
      <c r="BP842" s="140"/>
      <c r="BQ842" s="126"/>
      <c r="BR842" s="16"/>
      <c r="BS842" s="16"/>
      <c r="BT842" s="16"/>
      <c r="BU842" s="16"/>
      <c r="BV842" s="16"/>
      <c r="BW842" s="140"/>
      <c r="BX842" s="126"/>
      <c r="BY842" s="16"/>
      <c r="BZ842" s="140"/>
      <c r="CA842" s="126"/>
      <c r="CB842" s="16"/>
      <c r="CC842" s="140"/>
      <c r="CD842" s="126"/>
      <c r="CE842" s="16"/>
      <c r="CG842" s="12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</row>
    <row r="843" spans="1:147" s="107" customFormat="1" x14ac:dyDescent="0.2">
      <c r="A843" s="81"/>
      <c r="B843" s="16"/>
      <c r="C843" s="115"/>
      <c r="D843" s="116"/>
      <c r="E843" s="16"/>
      <c r="F843" s="16"/>
      <c r="G843" s="16"/>
      <c r="H843" s="16"/>
      <c r="J843" s="126"/>
      <c r="K843" s="126"/>
      <c r="L843" s="126"/>
      <c r="M843" s="126"/>
      <c r="N843" s="126"/>
      <c r="O843" s="126"/>
      <c r="P843" s="126"/>
      <c r="Q843" s="58"/>
      <c r="R843" s="139"/>
      <c r="S843" s="58"/>
      <c r="T843" s="16"/>
      <c r="U843" s="16"/>
      <c r="V843" s="16"/>
      <c r="W843" s="16"/>
      <c r="X843" s="16"/>
      <c r="Y843" s="16"/>
      <c r="Z843" s="16"/>
      <c r="AA843" s="140"/>
      <c r="AB843" s="126"/>
      <c r="AC843" s="16"/>
      <c r="AD843" s="16"/>
      <c r="AE843" s="16"/>
      <c r="AF843" s="16"/>
      <c r="AG843" s="16"/>
      <c r="AH843" s="140"/>
      <c r="AI843" s="126"/>
      <c r="AJ843" s="16"/>
      <c r="AK843" s="16"/>
      <c r="AL843" s="16"/>
      <c r="AM843" s="140"/>
      <c r="AN843" s="141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40"/>
      <c r="BG843" s="126"/>
      <c r="BH843" s="16"/>
      <c r="BI843" s="16"/>
      <c r="BJ843" s="16"/>
      <c r="BK843" s="16"/>
      <c r="BL843" s="16"/>
      <c r="BM843" s="16"/>
      <c r="BN843" s="16"/>
      <c r="BO843" s="16"/>
      <c r="BP843" s="140"/>
      <c r="BQ843" s="126"/>
      <c r="BR843" s="16"/>
      <c r="BS843" s="16"/>
      <c r="BT843" s="16"/>
      <c r="BU843" s="16"/>
      <c r="BV843" s="16"/>
      <c r="BW843" s="140"/>
      <c r="BX843" s="126"/>
      <c r="BY843" s="16"/>
      <c r="BZ843" s="140"/>
      <c r="CA843" s="126"/>
      <c r="CB843" s="16"/>
      <c r="CC843" s="140"/>
      <c r="CD843" s="126"/>
      <c r="CE843" s="16"/>
      <c r="CG843" s="12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</row>
    <row r="844" spans="1:147" s="107" customFormat="1" x14ac:dyDescent="0.2">
      <c r="A844" s="81"/>
      <c r="B844" s="16"/>
      <c r="C844" s="115"/>
      <c r="D844" s="116"/>
      <c r="E844" s="16"/>
      <c r="F844" s="16"/>
      <c r="G844" s="16"/>
      <c r="H844" s="16"/>
      <c r="J844" s="126"/>
      <c r="K844" s="126"/>
      <c r="L844" s="126"/>
      <c r="M844" s="126"/>
      <c r="N844" s="126"/>
      <c r="O844" s="126"/>
      <c r="P844" s="126"/>
      <c r="Q844" s="58"/>
      <c r="R844" s="139"/>
      <c r="S844" s="58"/>
      <c r="T844" s="16"/>
      <c r="U844" s="16"/>
      <c r="V844" s="16"/>
      <c r="W844" s="16"/>
      <c r="X844" s="16"/>
      <c r="Y844" s="16"/>
      <c r="Z844" s="16"/>
      <c r="AA844" s="140"/>
      <c r="AB844" s="126"/>
      <c r="AC844" s="16"/>
      <c r="AD844" s="16"/>
      <c r="AE844" s="16"/>
      <c r="AF844" s="16"/>
      <c r="AG844" s="16"/>
      <c r="AH844" s="140"/>
      <c r="AI844" s="126"/>
      <c r="AJ844" s="16"/>
      <c r="AK844" s="16"/>
      <c r="AL844" s="16"/>
      <c r="AM844" s="140"/>
      <c r="AN844" s="141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40"/>
      <c r="BG844" s="126"/>
      <c r="BH844" s="16"/>
      <c r="BI844" s="16"/>
      <c r="BJ844" s="16"/>
      <c r="BK844" s="16"/>
      <c r="BL844" s="16"/>
      <c r="BM844" s="16"/>
      <c r="BN844" s="16"/>
      <c r="BO844" s="16"/>
      <c r="BP844" s="140"/>
      <c r="BQ844" s="126"/>
      <c r="BR844" s="16"/>
      <c r="BS844" s="16"/>
      <c r="BT844" s="16"/>
      <c r="BU844" s="16"/>
      <c r="BV844" s="16"/>
      <c r="BW844" s="140"/>
      <c r="BX844" s="126"/>
      <c r="BY844" s="16"/>
      <c r="BZ844" s="140"/>
      <c r="CA844" s="126"/>
      <c r="CB844" s="16"/>
      <c r="CC844" s="140"/>
      <c r="CD844" s="126"/>
      <c r="CE844" s="16"/>
      <c r="CG844" s="12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</row>
    <row r="845" spans="1:147" s="107" customFormat="1" x14ac:dyDescent="0.2">
      <c r="A845" s="81"/>
      <c r="B845" s="16"/>
      <c r="C845" s="115"/>
      <c r="D845" s="116"/>
      <c r="E845" s="16"/>
      <c r="F845" s="16"/>
      <c r="G845" s="16"/>
      <c r="H845" s="16"/>
      <c r="J845" s="126"/>
      <c r="K845" s="126"/>
      <c r="L845" s="126"/>
      <c r="M845" s="126"/>
      <c r="N845" s="126"/>
      <c r="O845" s="126"/>
      <c r="P845" s="126"/>
      <c r="Q845" s="58"/>
      <c r="R845" s="139"/>
      <c r="S845" s="58"/>
      <c r="T845" s="16"/>
      <c r="U845" s="16"/>
      <c r="V845" s="16"/>
      <c r="W845" s="16"/>
      <c r="X845" s="16"/>
      <c r="Y845" s="16"/>
      <c r="Z845" s="16"/>
      <c r="AA845" s="140"/>
      <c r="AB845" s="126"/>
      <c r="AC845" s="16"/>
      <c r="AD845" s="16"/>
      <c r="AE845" s="16"/>
      <c r="AF845" s="16"/>
      <c r="AG845" s="16"/>
      <c r="AH845" s="140"/>
      <c r="AI845" s="126"/>
      <c r="AJ845" s="16"/>
      <c r="AK845" s="16"/>
      <c r="AL845" s="16"/>
      <c r="AM845" s="140"/>
      <c r="AN845" s="141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40"/>
      <c r="BG845" s="126"/>
      <c r="BH845" s="16"/>
      <c r="BI845" s="16"/>
      <c r="BJ845" s="16"/>
      <c r="BK845" s="16"/>
      <c r="BL845" s="16"/>
      <c r="BM845" s="16"/>
      <c r="BN845" s="16"/>
      <c r="BO845" s="16"/>
      <c r="BP845" s="140"/>
      <c r="BQ845" s="126"/>
      <c r="BR845" s="16"/>
      <c r="BS845" s="16"/>
      <c r="BT845" s="16"/>
      <c r="BU845" s="16"/>
      <c r="BV845" s="16"/>
      <c r="BW845" s="140"/>
      <c r="BX845" s="126"/>
      <c r="BY845" s="16"/>
      <c r="BZ845" s="140"/>
      <c r="CA845" s="126"/>
      <c r="CB845" s="16"/>
      <c r="CC845" s="140"/>
      <c r="CD845" s="126"/>
      <c r="CE845" s="16"/>
      <c r="CG845" s="12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</row>
    <row r="846" spans="1:147" s="107" customFormat="1" x14ac:dyDescent="0.2">
      <c r="A846" s="81"/>
      <c r="B846" s="16"/>
      <c r="C846" s="115"/>
      <c r="D846" s="116"/>
      <c r="E846" s="16"/>
      <c r="F846" s="16"/>
      <c r="G846" s="16"/>
      <c r="H846" s="16"/>
      <c r="J846" s="126"/>
      <c r="K846" s="126"/>
      <c r="L846" s="126"/>
      <c r="M846" s="126"/>
      <c r="N846" s="126"/>
      <c r="O846" s="126"/>
      <c r="P846" s="126"/>
      <c r="Q846" s="58"/>
      <c r="R846" s="139"/>
      <c r="S846" s="58"/>
      <c r="T846" s="16"/>
      <c r="U846" s="16"/>
      <c r="V846" s="16"/>
      <c r="W846" s="16"/>
      <c r="X846" s="16"/>
      <c r="Y846" s="16"/>
      <c r="Z846" s="16"/>
      <c r="AA846" s="140"/>
      <c r="AB846" s="126"/>
      <c r="AC846" s="16"/>
      <c r="AD846" s="16"/>
      <c r="AE846" s="16"/>
      <c r="AF846" s="16"/>
      <c r="AG846" s="16"/>
      <c r="AH846" s="140"/>
      <c r="AI846" s="126"/>
      <c r="AJ846" s="16"/>
      <c r="AK846" s="16"/>
      <c r="AL846" s="16"/>
      <c r="AM846" s="140"/>
      <c r="AN846" s="141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40"/>
      <c r="BG846" s="126"/>
      <c r="BH846" s="16"/>
      <c r="BI846" s="16"/>
      <c r="BJ846" s="16"/>
      <c r="BK846" s="16"/>
      <c r="BL846" s="16"/>
      <c r="BM846" s="16"/>
      <c r="BN846" s="16"/>
      <c r="BO846" s="16"/>
      <c r="BP846" s="140"/>
      <c r="BQ846" s="126"/>
      <c r="BR846" s="16"/>
      <c r="BS846" s="16"/>
      <c r="BT846" s="16"/>
      <c r="BU846" s="16"/>
      <c r="BV846" s="16"/>
      <c r="BW846" s="140"/>
      <c r="BX846" s="126"/>
      <c r="BY846" s="16"/>
      <c r="BZ846" s="140"/>
      <c r="CA846" s="126"/>
      <c r="CB846" s="16"/>
      <c r="CC846" s="140"/>
      <c r="CD846" s="126"/>
      <c r="CE846" s="16"/>
      <c r="CG846" s="12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</row>
    <row r="847" spans="1:147" s="107" customFormat="1" x14ac:dyDescent="0.2">
      <c r="A847" s="138"/>
      <c r="B847" s="16"/>
      <c r="C847" s="115"/>
      <c r="D847" s="116"/>
      <c r="E847" s="16"/>
      <c r="F847" s="16"/>
      <c r="G847" s="16"/>
      <c r="H847" s="16"/>
      <c r="J847" s="126"/>
      <c r="K847" s="126"/>
      <c r="L847" s="126"/>
      <c r="M847" s="126"/>
      <c r="N847" s="126"/>
      <c r="O847" s="126"/>
      <c r="P847" s="126"/>
      <c r="Q847" s="58"/>
      <c r="R847" s="139"/>
      <c r="S847" s="58"/>
      <c r="T847" s="16"/>
      <c r="U847" s="16"/>
      <c r="V847" s="16"/>
      <c r="W847" s="16"/>
      <c r="X847" s="16"/>
      <c r="Y847" s="16"/>
      <c r="Z847" s="16"/>
      <c r="AA847" s="140"/>
      <c r="AB847" s="126"/>
      <c r="AC847" s="16"/>
      <c r="AD847" s="16"/>
      <c r="AE847" s="16"/>
      <c r="AF847" s="16"/>
      <c r="AG847" s="16"/>
      <c r="AH847" s="140"/>
      <c r="AI847" s="126"/>
      <c r="AJ847" s="16"/>
      <c r="AK847" s="16"/>
      <c r="AL847" s="16"/>
      <c r="AM847" s="140"/>
      <c r="AN847" s="141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40"/>
      <c r="BG847" s="126"/>
      <c r="BH847" s="16"/>
      <c r="BI847" s="16"/>
      <c r="BJ847" s="16"/>
      <c r="BK847" s="16"/>
      <c r="BL847" s="16"/>
      <c r="BM847" s="16"/>
      <c r="BN847" s="16"/>
      <c r="BO847" s="16"/>
      <c r="BP847" s="140"/>
      <c r="BQ847" s="126"/>
      <c r="BR847" s="16"/>
      <c r="BS847" s="16"/>
      <c r="BT847" s="16"/>
      <c r="BU847" s="16"/>
      <c r="BV847" s="16"/>
      <c r="BW847" s="140"/>
      <c r="BX847" s="126"/>
      <c r="BY847" s="16"/>
      <c r="BZ847" s="140"/>
      <c r="CA847" s="126"/>
      <c r="CB847" s="16"/>
      <c r="CC847" s="140"/>
      <c r="CD847" s="126"/>
      <c r="CE847" s="16"/>
      <c r="CG847" s="12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</row>
    <row r="848" spans="1:147" s="107" customFormat="1" x14ac:dyDescent="0.2">
      <c r="A848" s="81"/>
      <c r="B848" s="16"/>
      <c r="C848" s="115"/>
      <c r="D848" s="116"/>
      <c r="E848" s="16"/>
      <c r="F848" s="16"/>
      <c r="G848" s="16"/>
      <c r="H848" s="16"/>
      <c r="J848" s="126"/>
      <c r="K848" s="126"/>
      <c r="L848" s="126"/>
      <c r="M848" s="126"/>
      <c r="N848" s="126"/>
      <c r="O848" s="126"/>
      <c r="P848" s="126"/>
      <c r="Q848" s="58"/>
      <c r="R848" s="139"/>
      <c r="S848" s="58"/>
      <c r="T848" s="16"/>
      <c r="U848" s="16"/>
      <c r="V848" s="16"/>
      <c r="W848" s="16"/>
      <c r="X848" s="16"/>
      <c r="Y848" s="16"/>
      <c r="Z848" s="16"/>
      <c r="AA848" s="140"/>
      <c r="AB848" s="126"/>
      <c r="AC848" s="16"/>
      <c r="AD848" s="16"/>
      <c r="AE848" s="16"/>
      <c r="AF848" s="16"/>
      <c r="AG848" s="16"/>
      <c r="AH848" s="140"/>
      <c r="AI848" s="126"/>
      <c r="AJ848" s="16"/>
      <c r="AK848" s="16"/>
      <c r="AL848" s="16"/>
      <c r="AM848" s="140"/>
      <c r="AN848" s="141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40"/>
      <c r="BG848" s="126"/>
      <c r="BH848" s="16"/>
      <c r="BI848" s="16"/>
      <c r="BJ848" s="16"/>
      <c r="BK848" s="16"/>
      <c r="BL848" s="16"/>
      <c r="BM848" s="16"/>
      <c r="BN848" s="16"/>
      <c r="BO848" s="16"/>
      <c r="BP848" s="140"/>
      <c r="BQ848" s="126"/>
      <c r="BR848" s="16"/>
      <c r="BS848" s="16"/>
      <c r="BT848" s="16"/>
      <c r="BU848" s="16"/>
      <c r="BV848" s="16"/>
      <c r="BW848" s="140"/>
      <c r="BX848" s="126"/>
      <c r="BY848" s="16"/>
      <c r="BZ848" s="140"/>
      <c r="CA848" s="126"/>
      <c r="CB848" s="16"/>
      <c r="CC848" s="140"/>
      <c r="CD848" s="126"/>
      <c r="CE848" s="16"/>
      <c r="CG848" s="12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</row>
    <row r="849" spans="1:147" s="107" customFormat="1" x14ac:dyDescent="0.2">
      <c r="A849" s="81"/>
      <c r="B849" s="16"/>
      <c r="C849" s="115"/>
      <c r="D849" s="116"/>
      <c r="E849" s="16"/>
      <c r="F849" s="16"/>
      <c r="G849" s="16"/>
      <c r="H849" s="16"/>
      <c r="J849" s="126"/>
      <c r="K849" s="126"/>
      <c r="L849" s="126"/>
      <c r="M849" s="126"/>
      <c r="N849" s="126"/>
      <c r="O849" s="126"/>
      <c r="P849" s="126"/>
      <c r="Q849" s="58"/>
      <c r="R849" s="139"/>
      <c r="S849" s="58"/>
      <c r="T849" s="16"/>
      <c r="U849" s="16"/>
      <c r="V849" s="16"/>
      <c r="W849" s="16"/>
      <c r="X849" s="16"/>
      <c r="Y849" s="16"/>
      <c r="Z849" s="16"/>
      <c r="AA849" s="140"/>
      <c r="AB849" s="126"/>
      <c r="AC849" s="16"/>
      <c r="AD849" s="16"/>
      <c r="AE849" s="16"/>
      <c r="AF849" s="16"/>
      <c r="AG849" s="16"/>
      <c r="AH849" s="140"/>
      <c r="AI849" s="126"/>
      <c r="AJ849" s="16"/>
      <c r="AK849" s="16"/>
      <c r="AL849" s="16"/>
      <c r="AM849" s="140"/>
      <c r="AN849" s="141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40"/>
      <c r="BG849" s="126"/>
      <c r="BH849" s="16"/>
      <c r="BI849" s="16"/>
      <c r="BJ849" s="16"/>
      <c r="BK849" s="16"/>
      <c r="BL849" s="16"/>
      <c r="BM849" s="16"/>
      <c r="BN849" s="16"/>
      <c r="BO849" s="16"/>
      <c r="BP849" s="140"/>
      <c r="BQ849" s="126"/>
      <c r="BR849" s="16"/>
      <c r="BS849" s="16"/>
      <c r="BT849" s="16"/>
      <c r="BU849" s="16"/>
      <c r="BV849" s="16"/>
      <c r="BW849" s="140"/>
      <c r="BX849" s="126"/>
      <c r="BY849" s="16"/>
      <c r="BZ849" s="140"/>
      <c r="CA849" s="126"/>
      <c r="CB849" s="16"/>
      <c r="CC849" s="140"/>
      <c r="CD849" s="126"/>
      <c r="CE849" s="16"/>
      <c r="CG849" s="12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</row>
    <row r="850" spans="1:147" s="107" customFormat="1" x14ac:dyDescent="0.2">
      <c r="A850" s="81"/>
      <c r="B850" s="16"/>
      <c r="C850" s="115"/>
      <c r="D850" s="116"/>
      <c r="E850" s="16"/>
      <c r="F850" s="16"/>
      <c r="G850" s="16"/>
      <c r="H850" s="16"/>
      <c r="J850" s="126"/>
      <c r="K850" s="126"/>
      <c r="L850" s="126"/>
      <c r="M850" s="126"/>
      <c r="N850" s="126"/>
      <c r="O850" s="126"/>
      <c r="P850" s="126"/>
      <c r="Q850" s="58"/>
      <c r="R850" s="139"/>
      <c r="S850" s="58"/>
      <c r="T850" s="16"/>
      <c r="U850" s="16"/>
      <c r="V850" s="16"/>
      <c r="W850" s="16"/>
      <c r="X850" s="16"/>
      <c r="Y850" s="16"/>
      <c r="Z850" s="16"/>
      <c r="AA850" s="140"/>
      <c r="AB850" s="126"/>
      <c r="AC850" s="16"/>
      <c r="AD850" s="16"/>
      <c r="AE850" s="16"/>
      <c r="AF850" s="16"/>
      <c r="AG850" s="16"/>
      <c r="AH850" s="140"/>
      <c r="AI850" s="126"/>
      <c r="AJ850" s="16"/>
      <c r="AK850" s="16"/>
      <c r="AL850" s="16"/>
      <c r="AM850" s="140"/>
      <c r="AN850" s="141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40"/>
      <c r="BG850" s="126"/>
      <c r="BH850" s="16"/>
      <c r="BI850" s="16"/>
      <c r="BJ850" s="16"/>
      <c r="BK850" s="16"/>
      <c r="BL850" s="16"/>
      <c r="BM850" s="16"/>
      <c r="BN850" s="16"/>
      <c r="BO850" s="16"/>
      <c r="BP850" s="140"/>
      <c r="BQ850" s="126"/>
      <c r="BR850" s="16"/>
      <c r="BS850" s="16"/>
      <c r="BT850" s="16"/>
      <c r="BU850" s="16"/>
      <c r="BV850" s="16"/>
      <c r="BW850" s="140"/>
      <c r="BX850" s="126"/>
      <c r="BY850" s="16"/>
      <c r="BZ850" s="140"/>
      <c r="CA850" s="126"/>
      <c r="CB850" s="16"/>
      <c r="CC850" s="140"/>
      <c r="CD850" s="126"/>
      <c r="CE850" s="16"/>
      <c r="CG850" s="12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</row>
    <row r="851" spans="1:147" s="107" customFormat="1" x14ac:dyDescent="0.2">
      <c r="A851" s="81"/>
      <c r="B851" s="16"/>
      <c r="C851" s="115"/>
      <c r="D851" s="116"/>
      <c r="E851" s="16"/>
      <c r="F851" s="16"/>
      <c r="G851" s="16"/>
      <c r="H851" s="16"/>
      <c r="J851" s="126"/>
      <c r="K851" s="126"/>
      <c r="L851" s="126"/>
      <c r="M851" s="126"/>
      <c r="N851" s="126"/>
      <c r="O851" s="126"/>
      <c r="P851" s="126"/>
      <c r="Q851" s="58"/>
      <c r="R851" s="139"/>
      <c r="S851" s="58"/>
      <c r="T851" s="16"/>
      <c r="U851" s="16"/>
      <c r="V851" s="16"/>
      <c r="W851" s="16"/>
      <c r="X851" s="16"/>
      <c r="Y851" s="16"/>
      <c r="Z851" s="16"/>
      <c r="AA851" s="140"/>
      <c r="AB851" s="126"/>
      <c r="AC851" s="16"/>
      <c r="AD851" s="16"/>
      <c r="AE851" s="16"/>
      <c r="AF851" s="16"/>
      <c r="AG851" s="16"/>
      <c r="AH851" s="140"/>
      <c r="AI851" s="126"/>
      <c r="AJ851" s="16"/>
      <c r="AK851" s="16"/>
      <c r="AL851" s="16"/>
      <c r="AM851" s="140"/>
      <c r="AN851" s="141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40"/>
      <c r="BG851" s="126"/>
      <c r="BH851" s="16"/>
      <c r="BI851" s="16"/>
      <c r="BJ851" s="16"/>
      <c r="BK851" s="16"/>
      <c r="BL851" s="16"/>
      <c r="BM851" s="16"/>
      <c r="BN851" s="16"/>
      <c r="BO851" s="16"/>
      <c r="BP851" s="140"/>
      <c r="BQ851" s="126"/>
      <c r="BR851" s="16"/>
      <c r="BS851" s="16"/>
      <c r="BT851" s="16"/>
      <c r="BU851" s="16"/>
      <c r="BV851" s="16"/>
      <c r="BW851" s="140"/>
      <c r="BX851" s="126"/>
      <c r="BY851" s="16"/>
      <c r="BZ851" s="140"/>
      <c r="CA851" s="126"/>
      <c r="CB851" s="16"/>
      <c r="CC851" s="140"/>
      <c r="CD851" s="126"/>
      <c r="CE851" s="16"/>
      <c r="CG851" s="12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</row>
    <row r="852" spans="1:147" s="107" customFormat="1" x14ac:dyDescent="0.2">
      <c r="A852" s="81"/>
      <c r="B852" s="16"/>
      <c r="C852" s="115"/>
      <c r="D852" s="116"/>
      <c r="E852" s="16"/>
      <c r="F852" s="16"/>
      <c r="G852" s="16"/>
      <c r="H852" s="16"/>
      <c r="J852" s="126"/>
      <c r="K852" s="126"/>
      <c r="L852" s="126"/>
      <c r="M852" s="126"/>
      <c r="N852" s="126"/>
      <c r="O852" s="126"/>
      <c r="P852" s="126"/>
      <c r="Q852" s="58"/>
      <c r="R852" s="139"/>
      <c r="S852" s="58"/>
      <c r="T852" s="16"/>
      <c r="U852" s="16"/>
      <c r="V852" s="16"/>
      <c r="W852" s="16"/>
      <c r="X852" s="16"/>
      <c r="Y852" s="16"/>
      <c r="Z852" s="16"/>
      <c r="AA852" s="140"/>
      <c r="AB852" s="126"/>
      <c r="AC852" s="16"/>
      <c r="AD852" s="16"/>
      <c r="AE852" s="16"/>
      <c r="AF852" s="16"/>
      <c r="AG852" s="16"/>
      <c r="AH852" s="140"/>
      <c r="AI852" s="126"/>
      <c r="AJ852" s="16"/>
      <c r="AK852" s="16"/>
      <c r="AL852" s="16"/>
      <c r="AM852" s="140"/>
      <c r="AN852" s="141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40"/>
      <c r="BG852" s="126"/>
      <c r="BH852" s="16"/>
      <c r="BI852" s="16"/>
      <c r="BJ852" s="16"/>
      <c r="BK852" s="16"/>
      <c r="BL852" s="16"/>
      <c r="BM852" s="16"/>
      <c r="BN852" s="16"/>
      <c r="BO852" s="16"/>
      <c r="BP852" s="140"/>
      <c r="BQ852" s="126"/>
      <c r="BR852" s="16"/>
      <c r="BS852" s="16"/>
      <c r="BT852" s="16"/>
      <c r="BU852" s="16"/>
      <c r="BV852" s="16"/>
      <c r="BW852" s="140"/>
      <c r="BX852" s="126"/>
      <c r="BY852" s="16"/>
      <c r="BZ852" s="140"/>
      <c r="CA852" s="126"/>
      <c r="CB852" s="16"/>
      <c r="CC852" s="140"/>
      <c r="CD852" s="126"/>
      <c r="CE852" s="16"/>
      <c r="CG852" s="12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</row>
    <row r="853" spans="1:147" s="107" customFormat="1" x14ac:dyDescent="0.2">
      <c r="A853" s="81"/>
      <c r="B853" s="16"/>
      <c r="C853" s="115"/>
      <c r="D853" s="116"/>
      <c r="E853" s="16"/>
      <c r="F853" s="16"/>
      <c r="G853" s="16"/>
      <c r="H853" s="16"/>
      <c r="J853" s="126"/>
      <c r="K853" s="126"/>
      <c r="L853" s="126"/>
      <c r="M853" s="126"/>
      <c r="N853" s="126"/>
      <c r="O853" s="126"/>
      <c r="P853" s="126"/>
      <c r="Q853" s="58"/>
      <c r="R853" s="139"/>
      <c r="S853" s="58"/>
      <c r="T853" s="16"/>
      <c r="U853" s="16"/>
      <c r="V853" s="16"/>
      <c r="W853" s="16"/>
      <c r="X853" s="16"/>
      <c r="Y853" s="16"/>
      <c r="Z853" s="16"/>
      <c r="AA853" s="140"/>
      <c r="AB853" s="126"/>
      <c r="AC853" s="16"/>
      <c r="AD853" s="16"/>
      <c r="AE853" s="16"/>
      <c r="AF853" s="16"/>
      <c r="AG853" s="16"/>
      <c r="AH853" s="140"/>
      <c r="AI853" s="126"/>
      <c r="AJ853" s="16"/>
      <c r="AK853" s="16"/>
      <c r="AL853" s="16"/>
      <c r="AM853" s="140"/>
      <c r="AN853" s="141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40"/>
      <c r="BG853" s="126"/>
      <c r="BH853" s="16"/>
      <c r="BI853" s="16"/>
      <c r="BJ853" s="16"/>
      <c r="BK853" s="16"/>
      <c r="BL853" s="16"/>
      <c r="BM853" s="16"/>
      <c r="BN853" s="16"/>
      <c r="BO853" s="16"/>
      <c r="BP853" s="140"/>
      <c r="BQ853" s="126"/>
      <c r="BR853" s="16"/>
      <c r="BS853" s="16"/>
      <c r="BT853" s="16"/>
      <c r="BU853" s="16"/>
      <c r="BV853" s="16"/>
      <c r="BW853" s="140"/>
      <c r="BX853" s="126"/>
      <c r="BY853" s="16"/>
      <c r="BZ853" s="140"/>
      <c r="CA853" s="126"/>
      <c r="CB853" s="16"/>
      <c r="CC853" s="140"/>
      <c r="CD853" s="126"/>
      <c r="CE853" s="16"/>
      <c r="CG853" s="12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</row>
    <row r="854" spans="1:147" s="107" customFormat="1" x14ac:dyDescent="0.2">
      <c r="A854" s="81"/>
      <c r="B854" s="16"/>
      <c r="C854" s="115"/>
      <c r="D854" s="116"/>
      <c r="E854" s="16"/>
      <c r="F854" s="16"/>
      <c r="G854" s="16"/>
      <c r="H854" s="16"/>
      <c r="J854" s="126"/>
      <c r="K854" s="126"/>
      <c r="L854" s="126"/>
      <c r="M854" s="126"/>
      <c r="N854" s="126"/>
      <c r="O854" s="126"/>
      <c r="P854" s="126"/>
      <c r="Q854" s="58"/>
      <c r="R854" s="139"/>
      <c r="S854" s="58"/>
      <c r="T854" s="16"/>
      <c r="U854" s="16"/>
      <c r="V854" s="16"/>
      <c r="W854" s="16"/>
      <c r="X854" s="16"/>
      <c r="Y854" s="16"/>
      <c r="Z854" s="16"/>
      <c r="AA854" s="140"/>
      <c r="AB854" s="126"/>
      <c r="AC854" s="16"/>
      <c r="AD854" s="16"/>
      <c r="AE854" s="16"/>
      <c r="AF854" s="16"/>
      <c r="AG854" s="16"/>
      <c r="AH854" s="140"/>
      <c r="AI854" s="126"/>
      <c r="AJ854" s="16"/>
      <c r="AK854" s="16"/>
      <c r="AL854" s="16"/>
      <c r="AM854" s="140"/>
      <c r="AN854" s="141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40"/>
      <c r="BG854" s="126"/>
      <c r="BH854" s="16"/>
      <c r="BI854" s="16"/>
      <c r="BJ854" s="16"/>
      <c r="BK854" s="16"/>
      <c r="BL854" s="16"/>
      <c r="BM854" s="16"/>
      <c r="BN854" s="16"/>
      <c r="BO854" s="16"/>
      <c r="BP854" s="140"/>
      <c r="BQ854" s="126"/>
      <c r="BR854" s="16"/>
      <c r="BS854" s="16"/>
      <c r="BT854" s="16"/>
      <c r="BU854" s="16"/>
      <c r="BV854" s="16"/>
      <c r="BW854" s="140"/>
      <c r="BX854" s="126"/>
      <c r="BY854" s="16"/>
      <c r="BZ854" s="140"/>
      <c r="CA854" s="126"/>
      <c r="CB854" s="16"/>
      <c r="CC854" s="140"/>
      <c r="CD854" s="126"/>
      <c r="CE854" s="16"/>
      <c r="CG854" s="12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</row>
    <row r="855" spans="1:147" s="107" customFormat="1" x14ac:dyDescent="0.2">
      <c r="A855" s="81"/>
      <c r="B855" s="16"/>
      <c r="C855" s="115"/>
      <c r="D855" s="116"/>
      <c r="E855" s="16"/>
      <c r="F855" s="16"/>
      <c r="G855" s="16"/>
      <c r="H855" s="16"/>
      <c r="J855" s="126"/>
      <c r="K855" s="126"/>
      <c r="L855" s="126"/>
      <c r="M855" s="126"/>
      <c r="N855" s="126"/>
      <c r="O855" s="126"/>
      <c r="P855" s="126"/>
      <c r="Q855" s="58"/>
      <c r="R855" s="139"/>
      <c r="S855" s="58"/>
      <c r="T855" s="16"/>
      <c r="U855" s="16"/>
      <c r="V855" s="16"/>
      <c r="W855" s="16"/>
      <c r="X855" s="16"/>
      <c r="Y855" s="16"/>
      <c r="Z855" s="16"/>
      <c r="AA855" s="140"/>
      <c r="AB855" s="126"/>
      <c r="AC855" s="16"/>
      <c r="AD855" s="16"/>
      <c r="AE855" s="16"/>
      <c r="AF855" s="16"/>
      <c r="AG855" s="16"/>
      <c r="AH855" s="140"/>
      <c r="AI855" s="126"/>
      <c r="AJ855" s="16"/>
      <c r="AK855" s="16"/>
      <c r="AL855" s="16"/>
      <c r="AM855" s="140"/>
      <c r="AN855" s="141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40"/>
      <c r="BG855" s="126"/>
      <c r="BH855" s="16"/>
      <c r="BI855" s="16"/>
      <c r="BJ855" s="16"/>
      <c r="BK855" s="16"/>
      <c r="BL855" s="16"/>
      <c r="BM855" s="16"/>
      <c r="BN855" s="16"/>
      <c r="BO855" s="16"/>
      <c r="BP855" s="140"/>
      <c r="BQ855" s="126"/>
      <c r="BR855" s="16"/>
      <c r="BS855" s="16"/>
      <c r="BT855" s="16"/>
      <c r="BU855" s="16"/>
      <c r="BV855" s="16"/>
      <c r="BW855" s="140"/>
      <c r="BX855" s="126"/>
      <c r="BY855" s="16"/>
      <c r="BZ855" s="140"/>
      <c r="CA855" s="126"/>
      <c r="CB855" s="16"/>
      <c r="CC855" s="140"/>
      <c r="CD855" s="126"/>
      <c r="CE855" s="16"/>
      <c r="CG855" s="12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</row>
    <row r="856" spans="1:147" s="107" customFormat="1" x14ac:dyDescent="0.2">
      <c r="A856" s="81"/>
      <c r="B856" s="16"/>
      <c r="C856" s="115"/>
      <c r="D856" s="116"/>
      <c r="E856" s="16"/>
      <c r="F856" s="16"/>
      <c r="G856" s="16"/>
      <c r="H856" s="16"/>
      <c r="J856" s="126"/>
      <c r="K856" s="126"/>
      <c r="L856" s="126"/>
      <c r="M856" s="126"/>
      <c r="N856" s="126"/>
      <c r="O856" s="126"/>
      <c r="P856" s="126"/>
      <c r="Q856" s="58"/>
      <c r="R856" s="139"/>
      <c r="S856" s="58"/>
      <c r="T856" s="16"/>
      <c r="U856" s="16"/>
      <c r="V856" s="16"/>
      <c r="W856" s="16"/>
      <c r="X856" s="16"/>
      <c r="Y856" s="16"/>
      <c r="Z856" s="16"/>
      <c r="AA856" s="140"/>
      <c r="AB856" s="126"/>
      <c r="AC856" s="16"/>
      <c r="AD856" s="16"/>
      <c r="AE856" s="16"/>
      <c r="AF856" s="16"/>
      <c r="AG856" s="16"/>
      <c r="AH856" s="140"/>
      <c r="AI856" s="126"/>
      <c r="AJ856" s="16"/>
      <c r="AK856" s="16"/>
      <c r="AL856" s="16"/>
      <c r="AM856" s="140"/>
      <c r="AN856" s="141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40"/>
      <c r="BG856" s="126"/>
      <c r="BH856" s="16"/>
      <c r="BI856" s="16"/>
      <c r="BJ856" s="16"/>
      <c r="BK856" s="16"/>
      <c r="BL856" s="16"/>
      <c r="BM856" s="16"/>
      <c r="BN856" s="16"/>
      <c r="BO856" s="16"/>
      <c r="BP856" s="140"/>
      <c r="BQ856" s="126"/>
      <c r="BR856" s="16"/>
      <c r="BS856" s="16"/>
      <c r="BT856" s="16"/>
      <c r="BU856" s="16"/>
      <c r="BV856" s="16"/>
      <c r="BW856" s="140"/>
      <c r="BX856" s="126"/>
      <c r="BY856" s="16"/>
      <c r="BZ856" s="140"/>
      <c r="CA856" s="126"/>
      <c r="CB856" s="16"/>
      <c r="CC856" s="140"/>
      <c r="CD856" s="126"/>
      <c r="CE856" s="16"/>
      <c r="CG856" s="12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</row>
    <row r="857" spans="1:147" s="107" customFormat="1" x14ac:dyDescent="0.2">
      <c r="A857" s="81"/>
      <c r="B857" s="16"/>
      <c r="C857" s="115"/>
      <c r="D857" s="116"/>
      <c r="E857" s="16"/>
      <c r="F857" s="16"/>
      <c r="G857" s="16"/>
      <c r="H857" s="16"/>
      <c r="J857" s="126"/>
      <c r="K857" s="126"/>
      <c r="L857" s="126"/>
      <c r="M857" s="126"/>
      <c r="N857" s="126"/>
      <c r="O857" s="126"/>
      <c r="P857" s="126"/>
      <c r="Q857" s="58"/>
      <c r="R857" s="139"/>
      <c r="S857" s="58"/>
      <c r="T857" s="16"/>
      <c r="U857" s="16"/>
      <c r="V857" s="16"/>
      <c r="W857" s="16"/>
      <c r="X857" s="16"/>
      <c r="Y857" s="16"/>
      <c r="Z857" s="16"/>
      <c r="AA857" s="140"/>
      <c r="AB857" s="126"/>
      <c r="AC857" s="16"/>
      <c r="AD857" s="16"/>
      <c r="AE857" s="16"/>
      <c r="AF857" s="16"/>
      <c r="AG857" s="16"/>
      <c r="AH857" s="140"/>
      <c r="AI857" s="126"/>
      <c r="AJ857" s="16"/>
      <c r="AK857" s="16"/>
      <c r="AL857" s="16"/>
      <c r="AM857" s="140"/>
      <c r="AN857" s="141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40"/>
      <c r="BG857" s="126"/>
      <c r="BH857" s="16"/>
      <c r="BI857" s="16"/>
      <c r="BJ857" s="16"/>
      <c r="BK857" s="16"/>
      <c r="BL857" s="16"/>
      <c r="BM857" s="16"/>
      <c r="BN857" s="16"/>
      <c r="BO857" s="16"/>
      <c r="BP857" s="140"/>
      <c r="BQ857" s="126"/>
      <c r="BR857" s="16"/>
      <c r="BS857" s="16"/>
      <c r="BT857" s="16"/>
      <c r="BU857" s="16"/>
      <c r="BV857" s="16"/>
      <c r="BW857" s="140"/>
      <c r="BX857" s="126"/>
      <c r="BY857" s="16"/>
      <c r="BZ857" s="140"/>
      <c r="CA857" s="126"/>
      <c r="CB857" s="16"/>
      <c r="CC857" s="140"/>
      <c r="CD857" s="126"/>
      <c r="CE857" s="16"/>
      <c r="CG857" s="12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</row>
    <row r="858" spans="1:147" s="107" customFormat="1" x14ac:dyDescent="0.2">
      <c r="A858" s="81"/>
      <c r="B858" s="16"/>
      <c r="C858" s="115"/>
      <c r="D858" s="116"/>
      <c r="E858" s="16"/>
      <c r="F858" s="16"/>
      <c r="G858" s="16"/>
      <c r="H858" s="16"/>
      <c r="J858" s="126"/>
      <c r="K858" s="126"/>
      <c r="L858" s="126"/>
      <c r="M858" s="126"/>
      <c r="N858" s="126"/>
      <c r="O858" s="126"/>
      <c r="P858" s="126"/>
      <c r="Q858" s="58"/>
      <c r="R858" s="139"/>
      <c r="S858" s="58"/>
      <c r="T858" s="16"/>
      <c r="U858" s="16"/>
      <c r="V858" s="16"/>
      <c r="W858" s="16"/>
      <c r="X858" s="16"/>
      <c r="Y858" s="16"/>
      <c r="Z858" s="16"/>
      <c r="AA858" s="140"/>
      <c r="AB858" s="126"/>
      <c r="AC858" s="16"/>
      <c r="AD858" s="16"/>
      <c r="AE858" s="16"/>
      <c r="AF858" s="16"/>
      <c r="AG858" s="16"/>
      <c r="AH858" s="140"/>
      <c r="AI858" s="126"/>
      <c r="AJ858" s="16"/>
      <c r="AK858" s="16"/>
      <c r="AL858" s="16"/>
      <c r="AM858" s="140"/>
      <c r="AN858" s="141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40"/>
      <c r="BG858" s="126"/>
      <c r="BH858" s="16"/>
      <c r="BI858" s="16"/>
      <c r="BJ858" s="16"/>
      <c r="BK858" s="16"/>
      <c r="BL858" s="16"/>
      <c r="BM858" s="16"/>
      <c r="BN858" s="16"/>
      <c r="BO858" s="16"/>
      <c r="BP858" s="140"/>
      <c r="BQ858" s="126"/>
      <c r="BR858" s="16"/>
      <c r="BS858" s="16"/>
      <c r="BT858" s="16"/>
      <c r="BU858" s="16"/>
      <c r="BV858" s="16"/>
      <c r="BW858" s="140"/>
      <c r="BX858" s="126"/>
      <c r="BY858" s="16"/>
      <c r="BZ858" s="140"/>
      <c r="CA858" s="126"/>
      <c r="CB858" s="16"/>
      <c r="CC858" s="140"/>
      <c r="CD858" s="126"/>
      <c r="CE858" s="16"/>
      <c r="CG858" s="12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</row>
    <row r="859" spans="1:147" s="107" customFormat="1" x14ac:dyDescent="0.2">
      <c r="A859" s="81"/>
      <c r="B859" s="16"/>
      <c r="C859" s="115"/>
      <c r="D859" s="116"/>
      <c r="E859" s="16"/>
      <c r="F859" s="16"/>
      <c r="G859" s="16"/>
      <c r="H859" s="16"/>
      <c r="J859" s="126"/>
      <c r="K859" s="126"/>
      <c r="L859" s="126"/>
      <c r="M859" s="126"/>
      <c r="N859" s="126"/>
      <c r="O859" s="126"/>
      <c r="P859" s="126"/>
      <c r="Q859" s="58"/>
      <c r="R859" s="139"/>
      <c r="S859" s="58"/>
      <c r="T859" s="16"/>
      <c r="U859" s="16"/>
      <c r="V859" s="16"/>
      <c r="W859" s="16"/>
      <c r="X859" s="16"/>
      <c r="Y859" s="16"/>
      <c r="Z859" s="16"/>
      <c r="AA859" s="140"/>
      <c r="AB859" s="126"/>
      <c r="AC859" s="16"/>
      <c r="AD859" s="16"/>
      <c r="AE859" s="16"/>
      <c r="AF859" s="16"/>
      <c r="AG859" s="16"/>
      <c r="AH859" s="140"/>
      <c r="AI859" s="126"/>
      <c r="AJ859" s="16"/>
      <c r="AK859" s="16"/>
      <c r="AL859" s="16"/>
      <c r="AM859" s="140"/>
      <c r="AN859" s="141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40"/>
      <c r="BG859" s="126"/>
      <c r="BH859" s="16"/>
      <c r="BI859" s="16"/>
      <c r="BJ859" s="16"/>
      <c r="BK859" s="16"/>
      <c r="BL859" s="16"/>
      <c r="BM859" s="16"/>
      <c r="BN859" s="16"/>
      <c r="BO859" s="16"/>
      <c r="BP859" s="140"/>
      <c r="BQ859" s="126"/>
      <c r="BR859" s="16"/>
      <c r="BS859" s="16"/>
      <c r="BT859" s="16"/>
      <c r="BU859" s="16"/>
      <c r="BV859" s="16"/>
      <c r="BW859" s="140"/>
      <c r="BX859" s="126"/>
      <c r="BY859" s="16"/>
      <c r="BZ859" s="140"/>
      <c r="CA859" s="126"/>
      <c r="CB859" s="16"/>
      <c r="CC859" s="140"/>
      <c r="CD859" s="126"/>
      <c r="CE859" s="16"/>
      <c r="CG859" s="12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</row>
    <row r="860" spans="1:147" s="107" customFormat="1" x14ac:dyDescent="0.2">
      <c r="A860" s="81"/>
      <c r="B860" s="16"/>
      <c r="C860" s="115"/>
      <c r="D860" s="116"/>
      <c r="E860" s="16"/>
      <c r="F860" s="16"/>
      <c r="G860" s="16"/>
      <c r="H860" s="16"/>
      <c r="J860" s="126"/>
      <c r="K860" s="126"/>
      <c r="L860" s="126"/>
      <c r="M860" s="126"/>
      <c r="N860" s="126"/>
      <c r="O860" s="126"/>
      <c r="P860" s="126"/>
      <c r="Q860" s="58"/>
      <c r="R860" s="139"/>
      <c r="S860" s="58"/>
      <c r="T860" s="16"/>
      <c r="U860" s="16"/>
      <c r="V860" s="16"/>
      <c r="W860" s="16"/>
      <c r="X860" s="16"/>
      <c r="Y860" s="16"/>
      <c r="Z860" s="16"/>
      <c r="AA860" s="140"/>
      <c r="AB860" s="126"/>
      <c r="AC860" s="16"/>
      <c r="AD860" s="16"/>
      <c r="AE860" s="16"/>
      <c r="AF860" s="16"/>
      <c r="AG860" s="16"/>
      <c r="AH860" s="140"/>
      <c r="AI860" s="126"/>
      <c r="AJ860" s="16"/>
      <c r="AK860" s="16"/>
      <c r="AL860" s="16"/>
      <c r="AM860" s="140"/>
      <c r="AN860" s="141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40"/>
      <c r="BG860" s="126"/>
      <c r="BH860" s="16"/>
      <c r="BI860" s="16"/>
      <c r="BJ860" s="16"/>
      <c r="BK860" s="16"/>
      <c r="BL860" s="16"/>
      <c r="BM860" s="16"/>
      <c r="BN860" s="16"/>
      <c r="BO860" s="16"/>
      <c r="BP860" s="140"/>
      <c r="BQ860" s="126"/>
      <c r="BR860" s="16"/>
      <c r="BS860" s="16"/>
      <c r="BT860" s="16"/>
      <c r="BU860" s="16"/>
      <c r="BV860" s="16"/>
      <c r="BW860" s="140"/>
      <c r="BX860" s="126"/>
      <c r="BY860" s="16"/>
      <c r="BZ860" s="140"/>
      <c r="CA860" s="126"/>
      <c r="CB860" s="16"/>
      <c r="CC860" s="140"/>
      <c r="CD860" s="126"/>
      <c r="CE860" s="16"/>
      <c r="CG860" s="12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</row>
    <row r="861" spans="1:147" s="107" customFormat="1" x14ac:dyDescent="0.2">
      <c r="A861" s="138"/>
      <c r="B861" s="16"/>
      <c r="C861" s="115"/>
      <c r="D861" s="116"/>
      <c r="E861" s="16"/>
      <c r="F861" s="16"/>
      <c r="G861" s="16"/>
      <c r="H861" s="16"/>
      <c r="J861" s="126"/>
      <c r="K861" s="126"/>
      <c r="L861" s="126"/>
      <c r="M861" s="126"/>
      <c r="N861" s="126"/>
      <c r="O861" s="126"/>
      <c r="P861" s="126"/>
      <c r="Q861" s="58"/>
      <c r="R861" s="139"/>
      <c r="S861" s="58"/>
      <c r="T861" s="16"/>
      <c r="U861" s="16"/>
      <c r="V861" s="16"/>
      <c r="W861" s="16"/>
      <c r="X861" s="16"/>
      <c r="Y861" s="16"/>
      <c r="Z861" s="16"/>
      <c r="AA861" s="140"/>
      <c r="AB861" s="126"/>
      <c r="AC861" s="16"/>
      <c r="AD861" s="16"/>
      <c r="AE861" s="16"/>
      <c r="AF861" s="16"/>
      <c r="AG861" s="16"/>
      <c r="AH861" s="140"/>
      <c r="AI861" s="126"/>
      <c r="AJ861" s="16"/>
      <c r="AK861" s="16"/>
      <c r="AL861" s="16"/>
      <c r="AM861" s="140"/>
      <c r="AN861" s="141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40"/>
      <c r="BG861" s="126"/>
      <c r="BH861" s="16"/>
      <c r="BI861" s="16"/>
      <c r="BJ861" s="16"/>
      <c r="BK861" s="16"/>
      <c r="BL861" s="16"/>
      <c r="BM861" s="16"/>
      <c r="BN861" s="16"/>
      <c r="BO861" s="16"/>
      <c r="BP861" s="140"/>
      <c r="BQ861" s="126"/>
      <c r="BR861" s="16"/>
      <c r="BS861" s="16"/>
      <c r="BT861" s="16"/>
      <c r="BU861" s="16"/>
      <c r="BV861" s="16"/>
      <c r="BW861" s="140"/>
      <c r="BX861" s="126"/>
      <c r="BY861" s="16"/>
      <c r="BZ861" s="140"/>
      <c r="CA861" s="126"/>
      <c r="CB861" s="16"/>
      <c r="CC861" s="140"/>
      <c r="CD861" s="126"/>
      <c r="CE861" s="16"/>
      <c r="CG861" s="12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</row>
    <row r="862" spans="1:147" s="107" customFormat="1" x14ac:dyDescent="0.2">
      <c r="A862" s="81"/>
      <c r="B862" s="16"/>
      <c r="C862" s="115"/>
      <c r="D862" s="116"/>
      <c r="E862" s="16"/>
      <c r="F862" s="16"/>
      <c r="G862" s="16"/>
      <c r="H862" s="16"/>
      <c r="J862" s="126"/>
      <c r="K862" s="126"/>
      <c r="L862" s="126"/>
      <c r="M862" s="126"/>
      <c r="N862" s="126"/>
      <c r="O862" s="126"/>
      <c r="P862" s="126"/>
      <c r="Q862" s="58"/>
      <c r="R862" s="139"/>
      <c r="S862" s="58"/>
      <c r="T862" s="16"/>
      <c r="U862" s="16"/>
      <c r="V862" s="16"/>
      <c r="W862" s="16"/>
      <c r="X862" s="16"/>
      <c r="Y862" s="16"/>
      <c r="Z862" s="16"/>
      <c r="AA862" s="140"/>
      <c r="AB862" s="126"/>
      <c r="AC862" s="16"/>
      <c r="AD862" s="16"/>
      <c r="AE862" s="16"/>
      <c r="AF862" s="16"/>
      <c r="AG862" s="16"/>
      <c r="AH862" s="140"/>
      <c r="AI862" s="126"/>
      <c r="AJ862" s="16"/>
      <c r="AK862" s="16"/>
      <c r="AL862" s="16"/>
      <c r="AM862" s="140"/>
      <c r="AN862" s="141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40"/>
      <c r="BG862" s="126"/>
      <c r="BH862" s="16"/>
      <c r="BI862" s="16"/>
      <c r="BJ862" s="16"/>
      <c r="BK862" s="16"/>
      <c r="BL862" s="16"/>
      <c r="BM862" s="16"/>
      <c r="BN862" s="16"/>
      <c r="BO862" s="16"/>
      <c r="BP862" s="140"/>
      <c r="BQ862" s="126"/>
      <c r="BR862" s="16"/>
      <c r="BS862" s="16"/>
      <c r="BT862" s="16"/>
      <c r="BU862" s="16"/>
      <c r="BV862" s="16"/>
      <c r="BW862" s="140"/>
      <c r="BX862" s="126"/>
      <c r="BY862" s="16"/>
      <c r="BZ862" s="140"/>
      <c r="CA862" s="126"/>
      <c r="CB862" s="16"/>
      <c r="CC862" s="140"/>
      <c r="CD862" s="126"/>
      <c r="CE862" s="16"/>
      <c r="CG862" s="12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</row>
    <row r="863" spans="1:147" s="107" customFormat="1" x14ac:dyDescent="0.2">
      <c r="A863" s="81"/>
      <c r="B863" s="16"/>
      <c r="C863" s="115"/>
      <c r="D863" s="116"/>
      <c r="E863" s="16"/>
      <c r="F863" s="16"/>
      <c r="G863" s="16"/>
      <c r="H863" s="16"/>
      <c r="J863" s="126"/>
      <c r="K863" s="126"/>
      <c r="L863" s="126"/>
      <c r="M863" s="126"/>
      <c r="N863" s="126"/>
      <c r="O863" s="126"/>
      <c r="P863" s="126"/>
      <c r="Q863" s="58"/>
      <c r="R863" s="139"/>
      <c r="S863" s="58"/>
      <c r="T863" s="16"/>
      <c r="U863" s="16"/>
      <c r="V863" s="16"/>
      <c r="W863" s="16"/>
      <c r="X863" s="16"/>
      <c r="Y863" s="16"/>
      <c r="Z863" s="16"/>
      <c r="AA863" s="140"/>
      <c r="AB863" s="126"/>
      <c r="AC863" s="16"/>
      <c r="AD863" s="16"/>
      <c r="AE863" s="16"/>
      <c r="AF863" s="16"/>
      <c r="AG863" s="16"/>
      <c r="AH863" s="140"/>
      <c r="AI863" s="126"/>
      <c r="AJ863" s="16"/>
      <c r="AK863" s="16"/>
      <c r="AL863" s="16"/>
      <c r="AM863" s="140"/>
      <c r="AN863" s="141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40"/>
      <c r="BG863" s="126"/>
      <c r="BH863" s="16"/>
      <c r="BI863" s="16"/>
      <c r="BJ863" s="16"/>
      <c r="BK863" s="16"/>
      <c r="BL863" s="16"/>
      <c r="BM863" s="16"/>
      <c r="BN863" s="16"/>
      <c r="BO863" s="16"/>
      <c r="BP863" s="140"/>
      <c r="BQ863" s="126"/>
      <c r="BR863" s="16"/>
      <c r="BS863" s="16"/>
      <c r="BT863" s="16"/>
      <c r="BU863" s="16"/>
      <c r="BV863" s="16"/>
      <c r="BW863" s="140"/>
      <c r="BX863" s="126"/>
      <c r="BY863" s="16"/>
      <c r="BZ863" s="140"/>
      <c r="CA863" s="126"/>
      <c r="CB863" s="16"/>
      <c r="CC863" s="140"/>
      <c r="CD863" s="126"/>
      <c r="CE863" s="16"/>
      <c r="CG863" s="12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</row>
    <row r="864" spans="1:147" s="107" customFormat="1" x14ac:dyDescent="0.2">
      <c r="A864" s="81"/>
      <c r="B864" s="16"/>
      <c r="C864" s="115"/>
      <c r="D864" s="116"/>
      <c r="E864" s="16"/>
      <c r="F864" s="16"/>
      <c r="G864" s="16"/>
      <c r="H864" s="16"/>
      <c r="J864" s="126"/>
      <c r="K864" s="126"/>
      <c r="L864" s="126"/>
      <c r="M864" s="126"/>
      <c r="N864" s="126"/>
      <c r="O864" s="126"/>
      <c r="P864" s="126"/>
      <c r="Q864" s="58"/>
      <c r="R864" s="139"/>
      <c r="S864" s="58"/>
      <c r="T864" s="16"/>
      <c r="U864" s="16"/>
      <c r="V864" s="16"/>
      <c r="W864" s="16"/>
      <c r="X864" s="16"/>
      <c r="Y864" s="16"/>
      <c r="Z864" s="16"/>
      <c r="AA864" s="140"/>
      <c r="AB864" s="126"/>
      <c r="AC864" s="16"/>
      <c r="AD864" s="16"/>
      <c r="AE864" s="16"/>
      <c r="AF864" s="16"/>
      <c r="AG864" s="16"/>
      <c r="AH864" s="140"/>
      <c r="AI864" s="126"/>
      <c r="AJ864" s="16"/>
      <c r="AK864" s="16"/>
      <c r="AL864" s="16"/>
      <c r="AM864" s="140"/>
      <c r="AN864" s="141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40"/>
      <c r="BG864" s="126"/>
      <c r="BH864" s="16"/>
      <c r="BI864" s="16"/>
      <c r="BJ864" s="16"/>
      <c r="BK864" s="16"/>
      <c r="BL864" s="16"/>
      <c r="BM864" s="16"/>
      <c r="BN864" s="16"/>
      <c r="BO864" s="16"/>
      <c r="BP864" s="140"/>
      <c r="BQ864" s="126"/>
      <c r="BR864" s="16"/>
      <c r="BS864" s="16"/>
      <c r="BT864" s="16"/>
      <c r="BU864" s="16"/>
      <c r="BV864" s="16"/>
      <c r="BW864" s="140"/>
      <c r="BX864" s="126"/>
      <c r="BY864" s="16"/>
      <c r="BZ864" s="140"/>
      <c r="CA864" s="126"/>
      <c r="CB864" s="16"/>
      <c r="CC864" s="140"/>
      <c r="CD864" s="126"/>
      <c r="CE864" s="16"/>
      <c r="CG864" s="12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</row>
    <row r="865" spans="1:147" s="107" customFormat="1" x14ac:dyDescent="0.2">
      <c r="A865" s="81"/>
      <c r="B865" s="16"/>
      <c r="C865" s="115"/>
      <c r="D865" s="116"/>
      <c r="E865" s="16"/>
      <c r="F865" s="16"/>
      <c r="G865" s="16"/>
      <c r="H865" s="16"/>
      <c r="J865" s="126"/>
      <c r="K865" s="126"/>
      <c r="L865" s="126"/>
      <c r="M865" s="126"/>
      <c r="N865" s="126"/>
      <c r="O865" s="126"/>
      <c r="P865" s="126"/>
      <c r="Q865" s="58"/>
      <c r="R865" s="139"/>
      <c r="S865" s="58"/>
      <c r="T865" s="16"/>
      <c r="U865" s="16"/>
      <c r="V865" s="16"/>
      <c r="W865" s="16"/>
      <c r="X865" s="16"/>
      <c r="Y865" s="16"/>
      <c r="Z865" s="16"/>
      <c r="AA865" s="140"/>
      <c r="AB865" s="126"/>
      <c r="AC865" s="16"/>
      <c r="AD865" s="16"/>
      <c r="AE865" s="16"/>
      <c r="AF865" s="16"/>
      <c r="AG865" s="16"/>
      <c r="AH865" s="140"/>
      <c r="AI865" s="126"/>
      <c r="AJ865" s="16"/>
      <c r="AK865" s="16"/>
      <c r="AL865" s="16"/>
      <c r="AM865" s="140"/>
      <c r="AN865" s="141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40"/>
      <c r="BG865" s="126"/>
      <c r="BH865" s="16"/>
      <c r="BI865" s="16"/>
      <c r="BJ865" s="16"/>
      <c r="BK865" s="16"/>
      <c r="BL865" s="16"/>
      <c r="BM865" s="16"/>
      <c r="BN865" s="16"/>
      <c r="BO865" s="16"/>
      <c r="BP865" s="140"/>
      <c r="BQ865" s="126"/>
      <c r="BR865" s="16"/>
      <c r="BS865" s="16"/>
      <c r="BT865" s="16"/>
      <c r="BU865" s="16"/>
      <c r="BV865" s="16"/>
      <c r="BW865" s="140"/>
      <c r="BX865" s="126"/>
      <c r="BY865" s="16"/>
      <c r="BZ865" s="140"/>
      <c r="CA865" s="126"/>
      <c r="CB865" s="16"/>
      <c r="CC865" s="140"/>
      <c r="CD865" s="126"/>
      <c r="CE865" s="16"/>
      <c r="CG865" s="12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</row>
    <row r="866" spans="1:147" s="107" customFormat="1" x14ac:dyDescent="0.2">
      <c r="A866" s="81"/>
      <c r="B866" s="16"/>
      <c r="C866" s="115"/>
      <c r="D866" s="116"/>
      <c r="E866" s="16"/>
      <c r="F866" s="16"/>
      <c r="G866" s="16"/>
      <c r="H866" s="16"/>
      <c r="J866" s="126"/>
      <c r="K866" s="126"/>
      <c r="L866" s="126"/>
      <c r="M866" s="126"/>
      <c r="N866" s="126"/>
      <c r="O866" s="126"/>
      <c r="P866" s="126"/>
      <c r="Q866" s="58"/>
      <c r="R866" s="139"/>
      <c r="S866" s="58"/>
      <c r="T866" s="16"/>
      <c r="U866" s="16"/>
      <c r="V866" s="16"/>
      <c r="W866" s="16"/>
      <c r="X866" s="16"/>
      <c r="Y866" s="16"/>
      <c r="Z866" s="16"/>
      <c r="AA866" s="140"/>
      <c r="AB866" s="126"/>
      <c r="AC866" s="16"/>
      <c r="AD866" s="16"/>
      <c r="AE866" s="16"/>
      <c r="AF866" s="16"/>
      <c r="AG866" s="16"/>
      <c r="AH866" s="140"/>
      <c r="AI866" s="126"/>
      <c r="AJ866" s="16"/>
      <c r="AK866" s="16"/>
      <c r="AL866" s="16"/>
      <c r="AM866" s="140"/>
      <c r="AN866" s="141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40"/>
      <c r="BG866" s="126"/>
      <c r="BH866" s="16"/>
      <c r="BI866" s="16"/>
      <c r="BJ866" s="16"/>
      <c r="BK866" s="16"/>
      <c r="BL866" s="16"/>
      <c r="BM866" s="16"/>
      <c r="BN866" s="16"/>
      <c r="BO866" s="16"/>
      <c r="BP866" s="140"/>
      <c r="BQ866" s="126"/>
      <c r="BR866" s="16"/>
      <c r="BS866" s="16"/>
      <c r="BT866" s="16"/>
      <c r="BU866" s="16"/>
      <c r="BV866" s="16"/>
      <c r="BW866" s="140"/>
      <c r="BX866" s="126"/>
      <c r="BY866" s="16"/>
      <c r="BZ866" s="140"/>
      <c r="CA866" s="126"/>
      <c r="CB866" s="16"/>
      <c r="CC866" s="140"/>
      <c r="CD866" s="126"/>
      <c r="CE866" s="16"/>
      <c r="CG866" s="12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</row>
    <row r="867" spans="1:147" s="107" customFormat="1" x14ac:dyDescent="0.2">
      <c r="A867" s="81"/>
      <c r="B867" s="16"/>
      <c r="C867" s="115"/>
      <c r="D867" s="116"/>
      <c r="E867" s="16"/>
      <c r="F867" s="16"/>
      <c r="G867" s="16"/>
      <c r="H867" s="16"/>
      <c r="J867" s="126"/>
      <c r="K867" s="126"/>
      <c r="L867" s="126"/>
      <c r="M867" s="126"/>
      <c r="N867" s="126"/>
      <c r="O867" s="126"/>
      <c r="P867" s="126"/>
      <c r="Q867" s="58"/>
      <c r="R867" s="139"/>
      <c r="S867" s="58"/>
      <c r="T867" s="16"/>
      <c r="U867" s="16"/>
      <c r="V867" s="16"/>
      <c r="W867" s="16"/>
      <c r="X867" s="16"/>
      <c r="Y867" s="16"/>
      <c r="Z867" s="16"/>
      <c r="AA867" s="140"/>
      <c r="AB867" s="126"/>
      <c r="AC867" s="16"/>
      <c r="AD867" s="16"/>
      <c r="AE867" s="16"/>
      <c r="AF867" s="16"/>
      <c r="AG867" s="16"/>
      <c r="AH867" s="140"/>
      <c r="AI867" s="126"/>
      <c r="AJ867" s="16"/>
      <c r="AK867" s="16"/>
      <c r="AL867" s="16"/>
      <c r="AM867" s="140"/>
      <c r="AN867" s="141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40"/>
      <c r="BG867" s="126"/>
      <c r="BH867" s="16"/>
      <c r="BI867" s="16"/>
      <c r="BJ867" s="16"/>
      <c r="BK867" s="16"/>
      <c r="BL867" s="16"/>
      <c r="BM867" s="16"/>
      <c r="BN867" s="16"/>
      <c r="BO867" s="16"/>
      <c r="BP867" s="140"/>
      <c r="BQ867" s="126"/>
      <c r="BR867" s="16"/>
      <c r="BS867" s="16"/>
      <c r="BT867" s="16"/>
      <c r="BU867" s="16"/>
      <c r="BV867" s="16"/>
      <c r="BW867" s="140"/>
      <c r="BX867" s="126"/>
      <c r="BY867" s="16"/>
      <c r="BZ867" s="140"/>
      <c r="CA867" s="126"/>
      <c r="CB867" s="16"/>
      <c r="CC867" s="140"/>
      <c r="CD867" s="126"/>
      <c r="CE867" s="16"/>
      <c r="CG867" s="12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</row>
    <row r="868" spans="1:147" s="107" customFormat="1" x14ac:dyDescent="0.2">
      <c r="A868" s="81"/>
      <c r="B868" s="16"/>
      <c r="C868" s="115"/>
      <c r="D868" s="116"/>
      <c r="E868" s="16"/>
      <c r="F868" s="16"/>
      <c r="G868" s="16"/>
      <c r="H868" s="16"/>
      <c r="J868" s="126"/>
      <c r="K868" s="126"/>
      <c r="L868" s="126"/>
      <c r="M868" s="126"/>
      <c r="N868" s="126"/>
      <c r="O868" s="126"/>
      <c r="P868" s="126"/>
      <c r="Q868" s="58"/>
      <c r="R868" s="139"/>
      <c r="S868" s="58"/>
      <c r="T868" s="16"/>
      <c r="U868" s="16"/>
      <c r="V868" s="16"/>
      <c r="W868" s="16"/>
      <c r="X868" s="16"/>
      <c r="Y868" s="16"/>
      <c r="Z868" s="16"/>
      <c r="AA868" s="140"/>
      <c r="AB868" s="126"/>
      <c r="AC868" s="16"/>
      <c r="AD868" s="16"/>
      <c r="AE868" s="16"/>
      <c r="AF868" s="16"/>
      <c r="AG868" s="16"/>
      <c r="AH868" s="140"/>
      <c r="AI868" s="126"/>
      <c r="AJ868" s="16"/>
      <c r="AK868" s="16"/>
      <c r="AL868" s="16"/>
      <c r="AM868" s="140"/>
      <c r="AN868" s="141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40"/>
      <c r="BG868" s="126"/>
      <c r="BH868" s="16"/>
      <c r="BI868" s="16"/>
      <c r="BJ868" s="16"/>
      <c r="BK868" s="16"/>
      <c r="BL868" s="16"/>
      <c r="BM868" s="16"/>
      <c r="BN868" s="16"/>
      <c r="BO868" s="16"/>
      <c r="BP868" s="140"/>
      <c r="BQ868" s="126"/>
      <c r="BR868" s="16"/>
      <c r="BS868" s="16"/>
      <c r="BT868" s="16"/>
      <c r="BU868" s="16"/>
      <c r="BV868" s="16"/>
      <c r="BW868" s="140"/>
      <c r="BX868" s="126"/>
      <c r="BY868" s="16"/>
      <c r="BZ868" s="140"/>
      <c r="CA868" s="126"/>
      <c r="CB868" s="16"/>
      <c r="CC868" s="140"/>
      <c r="CD868" s="126"/>
      <c r="CE868" s="16"/>
      <c r="CG868" s="12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</row>
    <row r="869" spans="1:147" s="107" customFormat="1" x14ac:dyDescent="0.2">
      <c r="A869" s="81"/>
      <c r="B869" s="16"/>
      <c r="C869" s="115"/>
      <c r="D869" s="116"/>
      <c r="E869" s="16"/>
      <c r="F869" s="16"/>
      <c r="G869" s="16"/>
      <c r="H869" s="16"/>
      <c r="J869" s="126"/>
      <c r="K869" s="126"/>
      <c r="L869" s="126"/>
      <c r="M869" s="126"/>
      <c r="N869" s="126"/>
      <c r="O869" s="126"/>
      <c r="P869" s="126"/>
      <c r="Q869" s="58"/>
      <c r="R869" s="139"/>
      <c r="S869" s="58"/>
      <c r="T869" s="16"/>
      <c r="U869" s="16"/>
      <c r="V869" s="16"/>
      <c r="W869" s="16"/>
      <c r="X869" s="16"/>
      <c r="Y869" s="16"/>
      <c r="Z869" s="16"/>
      <c r="AA869" s="140"/>
      <c r="AB869" s="126"/>
      <c r="AC869" s="16"/>
      <c r="AD869" s="16"/>
      <c r="AE869" s="16"/>
      <c r="AF869" s="16"/>
      <c r="AG869" s="16"/>
      <c r="AH869" s="140"/>
      <c r="AI869" s="126"/>
      <c r="AJ869" s="16"/>
      <c r="AK869" s="16"/>
      <c r="AL869" s="16"/>
      <c r="AM869" s="140"/>
      <c r="AN869" s="141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40"/>
      <c r="BG869" s="126"/>
      <c r="BH869" s="16"/>
      <c r="BI869" s="16"/>
      <c r="BJ869" s="16"/>
      <c r="BK869" s="16"/>
      <c r="BL869" s="16"/>
      <c r="BM869" s="16"/>
      <c r="BN869" s="16"/>
      <c r="BO869" s="16"/>
      <c r="BP869" s="140"/>
      <c r="BQ869" s="126"/>
      <c r="BR869" s="16"/>
      <c r="BS869" s="16"/>
      <c r="BT869" s="16"/>
      <c r="BU869" s="16"/>
      <c r="BV869" s="16"/>
      <c r="BW869" s="140"/>
      <c r="BX869" s="126"/>
      <c r="BY869" s="16"/>
      <c r="BZ869" s="140"/>
      <c r="CA869" s="126"/>
      <c r="CB869" s="16"/>
      <c r="CC869" s="140"/>
      <c r="CD869" s="126"/>
      <c r="CE869" s="16"/>
      <c r="CG869" s="12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</row>
    <row r="870" spans="1:147" s="107" customFormat="1" x14ac:dyDescent="0.2">
      <c r="A870" s="81"/>
      <c r="B870" s="16"/>
      <c r="C870" s="115"/>
      <c r="D870" s="116"/>
      <c r="E870" s="16"/>
      <c r="F870" s="16"/>
      <c r="G870" s="16"/>
      <c r="H870" s="16"/>
      <c r="J870" s="126"/>
      <c r="K870" s="126"/>
      <c r="L870" s="126"/>
      <c r="M870" s="126"/>
      <c r="N870" s="126"/>
      <c r="O870" s="126"/>
      <c r="P870" s="126"/>
      <c r="Q870" s="58"/>
      <c r="R870" s="139"/>
      <c r="S870" s="58"/>
      <c r="T870" s="16"/>
      <c r="U870" s="16"/>
      <c r="V870" s="16"/>
      <c r="W870" s="16"/>
      <c r="X870" s="16"/>
      <c r="Y870" s="16"/>
      <c r="Z870" s="16"/>
      <c r="AA870" s="140"/>
      <c r="AB870" s="126"/>
      <c r="AC870" s="16"/>
      <c r="AD870" s="16"/>
      <c r="AE870" s="16"/>
      <c r="AF870" s="16"/>
      <c r="AG870" s="16"/>
      <c r="AH870" s="140"/>
      <c r="AI870" s="126"/>
      <c r="AJ870" s="16"/>
      <c r="AK870" s="16"/>
      <c r="AL870" s="16"/>
      <c r="AM870" s="140"/>
      <c r="AN870" s="141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40"/>
      <c r="BG870" s="126"/>
      <c r="BH870" s="16"/>
      <c r="BI870" s="16"/>
      <c r="BJ870" s="16"/>
      <c r="BK870" s="16"/>
      <c r="BL870" s="16"/>
      <c r="BM870" s="16"/>
      <c r="BN870" s="16"/>
      <c r="BO870" s="16"/>
      <c r="BP870" s="140"/>
      <c r="BQ870" s="126"/>
      <c r="BR870" s="16"/>
      <c r="BS870" s="16"/>
      <c r="BT870" s="16"/>
      <c r="BU870" s="16"/>
      <c r="BV870" s="16"/>
      <c r="BW870" s="140"/>
      <c r="BX870" s="126"/>
      <c r="BY870" s="16"/>
      <c r="BZ870" s="140"/>
      <c r="CA870" s="126"/>
      <c r="CB870" s="16"/>
      <c r="CC870" s="140"/>
      <c r="CD870" s="126"/>
      <c r="CE870" s="16"/>
      <c r="CG870" s="12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</row>
    <row r="871" spans="1:147" s="107" customFormat="1" x14ac:dyDescent="0.2">
      <c r="A871" s="81"/>
      <c r="B871" s="16"/>
      <c r="C871" s="115"/>
      <c r="D871" s="116"/>
      <c r="E871" s="16"/>
      <c r="F871" s="16"/>
      <c r="G871" s="16"/>
      <c r="H871" s="16"/>
      <c r="J871" s="126"/>
      <c r="K871" s="126"/>
      <c r="L871" s="126"/>
      <c r="M871" s="126"/>
      <c r="N871" s="126"/>
      <c r="O871" s="126"/>
      <c r="P871" s="126"/>
      <c r="Q871" s="58"/>
      <c r="R871" s="139"/>
      <c r="S871" s="58"/>
      <c r="T871" s="16"/>
      <c r="U871" s="16"/>
      <c r="V871" s="16"/>
      <c r="W871" s="16"/>
      <c r="X871" s="16"/>
      <c r="Y871" s="16"/>
      <c r="Z871" s="16"/>
      <c r="AA871" s="140"/>
      <c r="AB871" s="126"/>
      <c r="AC871" s="16"/>
      <c r="AD871" s="16"/>
      <c r="AE871" s="16"/>
      <c r="AF871" s="16"/>
      <c r="AG871" s="16"/>
      <c r="AH871" s="140"/>
      <c r="AI871" s="126"/>
      <c r="AJ871" s="16"/>
      <c r="AK871" s="16"/>
      <c r="AL871" s="16"/>
      <c r="AM871" s="140"/>
      <c r="AN871" s="141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40"/>
      <c r="BG871" s="126"/>
      <c r="BH871" s="16"/>
      <c r="BI871" s="16"/>
      <c r="BJ871" s="16"/>
      <c r="BK871" s="16"/>
      <c r="BL871" s="16"/>
      <c r="BM871" s="16"/>
      <c r="BN871" s="16"/>
      <c r="BO871" s="16"/>
      <c r="BP871" s="140"/>
      <c r="BQ871" s="126"/>
      <c r="BR871" s="16"/>
      <c r="BS871" s="16"/>
      <c r="BT871" s="16"/>
      <c r="BU871" s="16"/>
      <c r="BV871" s="16"/>
      <c r="BW871" s="140"/>
      <c r="BX871" s="126"/>
      <c r="BY871" s="16"/>
      <c r="BZ871" s="140"/>
      <c r="CA871" s="126"/>
      <c r="CB871" s="16"/>
      <c r="CC871" s="140"/>
      <c r="CD871" s="126"/>
      <c r="CE871" s="16"/>
      <c r="CG871" s="12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</row>
    <row r="872" spans="1:147" s="107" customFormat="1" x14ac:dyDescent="0.2">
      <c r="A872" s="81"/>
      <c r="B872" s="16"/>
      <c r="C872" s="115"/>
      <c r="D872" s="116"/>
      <c r="E872" s="16"/>
      <c r="F872" s="16"/>
      <c r="G872" s="16"/>
      <c r="H872" s="16"/>
      <c r="J872" s="126"/>
      <c r="K872" s="126"/>
      <c r="L872" s="126"/>
      <c r="M872" s="126"/>
      <c r="N872" s="126"/>
      <c r="O872" s="126"/>
      <c r="P872" s="126"/>
      <c r="Q872" s="58"/>
      <c r="R872" s="139"/>
      <c r="S872" s="58"/>
      <c r="T872" s="16"/>
      <c r="U872" s="16"/>
      <c r="V872" s="16"/>
      <c r="W872" s="16"/>
      <c r="X872" s="16"/>
      <c r="Y872" s="16"/>
      <c r="Z872" s="16"/>
      <c r="AA872" s="140"/>
      <c r="AB872" s="126"/>
      <c r="AC872" s="16"/>
      <c r="AD872" s="16"/>
      <c r="AE872" s="16"/>
      <c r="AF872" s="16"/>
      <c r="AG872" s="16"/>
      <c r="AH872" s="140"/>
      <c r="AI872" s="126"/>
      <c r="AJ872" s="16"/>
      <c r="AK872" s="16"/>
      <c r="AL872" s="16"/>
      <c r="AM872" s="140"/>
      <c r="AN872" s="141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40"/>
      <c r="BG872" s="126"/>
      <c r="BH872" s="16"/>
      <c r="BI872" s="16"/>
      <c r="BJ872" s="16"/>
      <c r="BK872" s="16"/>
      <c r="BL872" s="16"/>
      <c r="BM872" s="16"/>
      <c r="BN872" s="16"/>
      <c r="BO872" s="16"/>
      <c r="BP872" s="140"/>
      <c r="BQ872" s="126"/>
      <c r="BR872" s="16"/>
      <c r="BS872" s="16"/>
      <c r="BT872" s="16"/>
      <c r="BU872" s="16"/>
      <c r="BV872" s="16"/>
      <c r="BW872" s="140"/>
      <c r="BX872" s="126"/>
      <c r="BY872" s="16"/>
      <c r="BZ872" s="140"/>
      <c r="CA872" s="126"/>
      <c r="CB872" s="16"/>
      <c r="CC872" s="140"/>
      <c r="CD872" s="126"/>
      <c r="CE872" s="16"/>
      <c r="CG872" s="12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</row>
    <row r="873" spans="1:147" s="107" customFormat="1" x14ac:dyDescent="0.2">
      <c r="A873" s="81"/>
      <c r="B873" s="16"/>
      <c r="C873" s="115"/>
      <c r="D873" s="116"/>
      <c r="E873" s="16"/>
      <c r="F873" s="16"/>
      <c r="G873" s="16"/>
      <c r="H873" s="16"/>
      <c r="J873" s="126"/>
      <c r="K873" s="126"/>
      <c r="L873" s="126"/>
      <c r="M873" s="126"/>
      <c r="N873" s="126"/>
      <c r="O873" s="126"/>
      <c r="P873" s="126"/>
      <c r="Q873" s="58"/>
      <c r="R873" s="139"/>
      <c r="S873" s="58"/>
      <c r="T873" s="16"/>
      <c r="U873" s="16"/>
      <c r="V873" s="16"/>
      <c r="W873" s="16"/>
      <c r="X873" s="16"/>
      <c r="Y873" s="16"/>
      <c r="Z873" s="16"/>
      <c r="AA873" s="140"/>
      <c r="AB873" s="126"/>
      <c r="AC873" s="16"/>
      <c r="AD873" s="16"/>
      <c r="AE873" s="16"/>
      <c r="AF873" s="16"/>
      <c r="AG873" s="16"/>
      <c r="AH873" s="140"/>
      <c r="AI873" s="126"/>
      <c r="AJ873" s="16"/>
      <c r="AK873" s="16"/>
      <c r="AL873" s="16"/>
      <c r="AM873" s="140"/>
      <c r="AN873" s="141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40"/>
      <c r="BG873" s="126"/>
      <c r="BH873" s="16"/>
      <c r="BI873" s="16"/>
      <c r="BJ873" s="16"/>
      <c r="BK873" s="16"/>
      <c r="BL873" s="16"/>
      <c r="BM873" s="16"/>
      <c r="BN873" s="16"/>
      <c r="BO873" s="16"/>
      <c r="BP873" s="140"/>
      <c r="BQ873" s="126"/>
      <c r="BR873" s="16"/>
      <c r="BS873" s="16"/>
      <c r="BT873" s="16"/>
      <c r="BU873" s="16"/>
      <c r="BV873" s="16"/>
      <c r="BW873" s="140"/>
      <c r="BX873" s="126"/>
      <c r="BY873" s="16"/>
      <c r="BZ873" s="140"/>
      <c r="CA873" s="126"/>
      <c r="CB873" s="16"/>
      <c r="CC873" s="140"/>
      <c r="CD873" s="126"/>
      <c r="CE873" s="16"/>
      <c r="CG873" s="12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</row>
    <row r="874" spans="1:147" s="107" customFormat="1" x14ac:dyDescent="0.2">
      <c r="A874" s="81"/>
      <c r="B874" s="16"/>
      <c r="C874" s="115"/>
      <c r="D874" s="116"/>
      <c r="E874" s="16"/>
      <c r="F874" s="16"/>
      <c r="G874" s="16"/>
      <c r="H874" s="16"/>
      <c r="J874" s="126"/>
      <c r="K874" s="126"/>
      <c r="L874" s="126"/>
      <c r="M874" s="126"/>
      <c r="N874" s="126"/>
      <c r="O874" s="126"/>
      <c r="P874" s="126"/>
      <c r="Q874" s="58"/>
      <c r="R874" s="139"/>
      <c r="S874" s="58"/>
      <c r="T874" s="16"/>
      <c r="U874" s="16"/>
      <c r="V874" s="16"/>
      <c r="W874" s="16"/>
      <c r="X874" s="16"/>
      <c r="Y874" s="16"/>
      <c r="Z874" s="16"/>
      <c r="AA874" s="140"/>
      <c r="AB874" s="126"/>
      <c r="AC874" s="16"/>
      <c r="AD874" s="16"/>
      <c r="AE874" s="16"/>
      <c r="AF874" s="16"/>
      <c r="AG874" s="16"/>
      <c r="AH874" s="140"/>
      <c r="AI874" s="126"/>
      <c r="AJ874" s="16"/>
      <c r="AK874" s="16"/>
      <c r="AL874" s="16"/>
      <c r="AM874" s="140"/>
      <c r="AN874" s="141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40"/>
      <c r="BG874" s="126"/>
      <c r="BH874" s="16"/>
      <c r="BI874" s="16"/>
      <c r="BJ874" s="16"/>
      <c r="BK874" s="16"/>
      <c r="BL874" s="16"/>
      <c r="BM874" s="16"/>
      <c r="BN874" s="16"/>
      <c r="BO874" s="16"/>
      <c r="BP874" s="140"/>
      <c r="BQ874" s="126"/>
      <c r="BR874" s="16"/>
      <c r="BS874" s="16"/>
      <c r="BT874" s="16"/>
      <c r="BU874" s="16"/>
      <c r="BV874" s="16"/>
      <c r="BW874" s="140"/>
      <c r="BX874" s="126"/>
      <c r="BY874" s="16"/>
      <c r="BZ874" s="140"/>
      <c r="CA874" s="126"/>
      <c r="CB874" s="16"/>
      <c r="CC874" s="140"/>
      <c r="CD874" s="126"/>
      <c r="CE874" s="16"/>
      <c r="CG874" s="12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</row>
    <row r="875" spans="1:147" s="107" customFormat="1" x14ac:dyDescent="0.2">
      <c r="A875" s="138"/>
      <c r="B875" s="16"/>
      <c r="C875" s="115"/>
      <c r="D875" s="116"/>
      <c r="E875" s="16"/>
      <c r="F875" s="16"/>
      <c r="G875" s="16"/>
      <c r="H875" s="16"/>
      <c r="J875" s="126"/>
      <c r="K875" s="126"/>
      <c r="L875" s="126"/>
      <c r="M875" s="126"/>
      <c r="N875" s="126"/>
      <c r="O875" s="126"/>
      <c r="P875" s="126"/>
      <c r="Q875" s="58"/>
      <c r="R875" s="139"/>
      <c r="S875" s="58"/>
      <c r="T875" s="16"/>
      <c r="U875" s="16"/>
      <c r="V875" s="16"/>
      <c r="W875" s="16"/>
      <c r="X875" s="16"/>
      <c r="Y875" s="16"/>
      <c r="Z875" s="16"/>
      <c r="AA875" s="140"/>
      <c r="AB875" s="126"/>
      <c r="AC875" s="16"/>
      <c r="AD875" s="16"/>
      <c r="AE875" s="16"/>
      <c r="AF875" s="16"/>
      <c r="AG875" s="16"/>
      <c r="AH875" s="140"/>
      <c r="AI875" s="126"/>
      <c r="AJ875" s="16"/>
      <c r="AK875" s="16"/>
      <c r="AL875" s="16"/>
      <c r="AM875" s="140"/>
      <c r="AN875" s="141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40"/>
      <c r="BG875" s="126"/>
      <c r="BH875" s="16"/>
      <c r="BI875" s="16"/>
      <c r="BJ875" s="16"/>
      <c r="BK875" s="16"/>
      <c r="BL875" s="16"/>
      <c r="BM875" s="16"/>
      <c r="BN875" s="16"/>
      <c r="BO875" s="16"/>
      <c r="BP875" s="140"/>
      <c r="BQ875" s="126"/>
      <c r="BR875" s="16"/>
      <c r="BS875" s="16"/>
      <c r="BT875" s="16"/>
      <c r="BU875" s="16"/>
      <c r="BV875" s="16"/>
      <c r="BW875" s="140"/>
      <c r="BX875" s="126"/>
      <c r="BY875" s="16"/>
      <c r="BZ875" s="140"/>
      <c r="CA875" s="126"/>
      <c r="CB875" s="16"/>
      <c r="CC875" s="140"/>
      <c r="CD875" s="126"/>
      <c r="CE875" s="16"/>
      <c r="CG875" s="12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</row>
    <row r="876" spans="1:147" s="107" customFormat="1" x14ac:dyDescent="0.2">
      <c r="A876" s="81"/>
      <c r="B876" s="16"/>
      <c r="C876" s="115"/>
      <c r="D876" s="116"/>
      <c r="E876" s="16"/>
      <c r="F876" s="16"/>
      <c r="G876" s="16"/>
      <c r="H876" s="16"/>
      <c r="J876" s="126"/>
      <c r="K876" s="126"/>
      <c r="L876" s="126"/>
      <c r="M876" s="126"/>
      <c r="N876" s="126"/>
      <c r="O876" s="126"/>
      <c r="P876" s="126"/>
      <c r="Q876" s="58"/>
      <c r="R876" s="139"/>
      <c r="S876" s="58"/>
      <c r="T876" s="16"/>
      <c r="U876" s="16"/>
      <c r="V876" s="16"/>
      <c r="W876" s="16"/>
      <c r="X876" s="16"/>
      <c r="Y876" s="16"/>
      <c r="Z876" s="16"/>
      <c r="AA876" s="140"/>
      <c r="AB876" s="126"/>
      <c r="AC876" s="16"/>
      <c r="AD876" s="16"/>
      <c r="AE876" s="16"/>
      <c r="AF876" s="16"/>
      <c r="AG876" s="16"/>
      <c r="AH876" s="140"/>
      <c r="AI876" s="126"/>
      <c r="AJ876" s="16"/>
      <c r="AK876" s="16"/>
      <c r="AL876" s="16"/>
      <c r="AM876" s="140"/>
      <c r="AN876" s="141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40"/>
      <c r="BG876" s="126"/>
      <c r="BH876" s="16"/>
      <c r="BI876" s="16"/>
      <c r="BJ876" s="16"/>
      <c r="BK876" s="16"/>
      <c r="BL876" s="16"/>
      <c r="BM876" s="16"/>
      <c r="BN876" s="16"/>
      <c r="BO876" s="16"/>
      <c r="BP876" s="140"/>
      <c r="BQ876" s="126"/>
      <c r="BR876" s="16"/>
      <c r="BS876" s="16"/>
      <c r="BT876" s="16"/>
      <c r="BU876" s="16"/>
      <c r="BV876" s="16"/>
      <c r="BW876" s="140"/>
      <c r="BX876" s="126"/>
      <c r="BY876" s="16"/>
      <c r="BZ876" s="140"/>
      <c r="CA876" s="126"/>
      <c r="CB876" s="16"/>
      <c r="CC876" s="140"/>
      <c r="CD876" s="126"/>
      <c r="CE876" s="16"/>
      <c r="CG876" s="12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</row>
    <row r="877" spans="1:147" s="107" customFormat="1" x14ac:dyDescent="0.2">
      <c r="A877" s="81"/>
      <c r="B877" s="16"/>
      <c r="C877" s="115"/>
      <c r="D877" s="116"/>
      <c r="E877" s="16"/>
      <c r="F877" s="16"/>
      <c r="G877" s="16"/>
      <c r="H877" s="16"/>
      <c r="J877" s="126"/>
      <c r="K877" s="126"/>
      <c r="L877" s="126"/>
      <c r="M877" s="126"/>
      <c r="N877" s="126"/>
      <c r="O877" s="126"/>
      <c r="P877" s="126"/>
      <c r="Q877" s="58"/>
      <c r="R877" s="139"/>
      <c r="S877" s="58"/>
      <c r="T877" s="16"/>
      <c r="U877" s="16"/>
      <c r="V877" s="16"/>
      <c r="W877" s="16"/>
      <c r="X877" s="16"/>
      <c r="Y877" s="16"/>
      <c r="Z877" s="16"/>
      <c r="AA877" s="140"/>
      <c r="AB877" s="126"/>
      <c r="AC877" s="16"/>
      <c r="AD877" s="16"/>
      <c r="AE877" s="16"/>
      <c r="AF877" s="16"/>
      <c r="AG877" s="16"/>
      <c r="AH877" s="140"/>
      <c r="AI877" s="126"/>
      <c r="AJ877" s="16"/>
      <c r="AK877" s="16"/>
      <c r="AL877" s="16"/>
      <c r="AM877" s="140"/>
      <c r="AN877" s="141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40"/>
      <c r="BG877" s="126"/>
      <c r="BH877" s="16"/>
      <c r="BI877" s="16"/>
      <c r="BJ877" s="16"/>
      <c r="BK877" s="16"/>
      <c r="BL877" s="16"/>
      <c r="BM877" s="16"/>
      <c r="BN877" s="16"/>
      <c r="BO877" s="16"/>
      <c r="BP877" s="140"/>
      <c r="BQ877" s="126"/>
      <c r="BR877" s="16"/>
      <c r="BS877" s="16"/>
      <c r="BT877" s="16"/>
      <c r="BU877" s="16"/>
      <c r="BV877" s="16"/>
      <c r="BW877" s="140"/>
      <c r="BX877" s="126"/>
      <c r="BY877" s="16"/>
      <c r="BZ877" s="140"/>
      <c r="CA877" s="126"/>
      <c r="CB877" s="16"/>
      <c r="CC877" s="140"/>
      <c r="CD877" s="126"/>
      <c r="CE877" s="16"/>
      <c r="CG877" s="12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</row>
    <row r="878" spans="1:147" s="107" customFormat="1" x14ac:dyDescent="0.2">
      <c r="A878" s="81"/>
      <c r="B878" s="16"/>
      <c r="C878" s="115"/>
      <c r="D878" s="116"/>
      <c r="E878" s="16"/>
      <c r="F878" s="16"/>
      <c r="G878" s="16"/>
      <c r="H878" s="16"/>
      <c r="J878" s="126"/>
      <c r="K878" s="126"/>
      <c r="L878" s="126"/>
      <c r="M878" s="126"/>
      <c r="N878" s="126"/>
      <c r="O878" s="126"/>
      <c r="P878" s="126"/>
      <c r="Q878" s="58"/>
      <c r="R878" s="139"/>
      <c r="S878" s="58"/>
      <c r="T878" s="16"/>
      <c r="U878" s="16"/>
      <c r="V878" s="16"/>
      <c r="W878" s="16"/>
      <c r="X878" s="16"/>
      <c r="Y878" s="16"/>
      <c r="Z878" s="16"/>
      <c r="AA878" s="140"/>
      <c r="AB878" s="126"/>
      <c r="AC878" s="16"/>
      <c r="AD878" s="16"/>
      <c r="AE878" s="16"/>
      <c r="AF878" s="16"/>
      <c r="AG878" s="16"/>
      <c r="AH878" s="140"/>
      <c r="AI878" s="126"/>
      <c r="AJ878" s="16"/>
      <c r="AK878" s="16"/>
      <c r="AL878" s="16"/>
      <c r="AM878" s="140"/>
      <c r="AN878" s="141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40"/>
      <c r="BG878" s="126"/>
      <c r="BH878" s="16"/>
      <c r="BI878" s="16"/>
      <c r="BJ878" s="16"/>
      <c r="BK878" s="16"/>
      <c r="BL878" s="16"/>
      <c r="BM878" s="16"/>
      <c r="BN878" s="16"/>
      <c r="BO878" s="16"/>
      <c r="BP878" s="140"/>
      <c r="BQ878" s="126"/>
      <c r="BR878" s="16"/>
      <c r="BS878" s="16"/>
      <c r="BT878" s="16"/>
      <c r="BU878" s="16"/>
      <c r="BV878" s="16"/>
      <c r="BW878" s="140"/>
      <c r="BX878" s="126"/>
      <c r="BY878" s="16"/>
      <c r="BZ878" s="140"/>
      <c r="CA878" s="126"/>
      <c r="CB878" s="16"/>
      <c r="CC878" s="140"/>
      <c r="CD878" s="126"/>
      <c r="CE878" s="16"/>
      <c r="CG878" s="12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</row>
    <row r="879" spans="1:147" s="107" customFormat="1" x14ac:dyDescent="0.2">
      <c r="A879" s="81"/>
      <c r="B879" s="16"/>
      <c r="C879" s="115"/>
      <c r="D879" s="116"/>
      <c r="E879" s="16"/>
      <c r="F879" s="16"/>
      <c r="G879" s="16"/>
      <c r="H879" s="16"/>
      <c r="J879" s="126"/>
      <c r="K879" s="126"/>
      <c r="L879" s="126"/>
      <c r="M879" s="126"/>
      <c r="N879" s="126"/>
      <c r="O879" s="126"/>
      <c r="P879" s="126"/>
      <c r="Q879" s="58"/>
      <c r="R879" s="139"/>
      <c r="S879" s="58"/>
      <c r="T879" s="16"/>
      <c r="U879" s="16"/>
      <c r="V879" s="16"/>
      <c r="W879" s="16"/>
      <c r="X879" s="16"/>
      <c r="Y879" s="16"/>
      <c r="Z879" s="16"/>
      <c r="AA879" s="140"/>
      <c r="AB879" s="126"/>
      <c r="AC879" s="16"/>
      <c r="AD879" s="16"/>
      <c r="AE879" s="16"/>
      <c r="AF879" s="16"/>
      <c r="AG879" s="16"/>
      <c r="AH879" s="140"/>
      <c r="AI879" s="126"/>
      <c r="AJ879" s="16"/>
      <c r="AK879" s="16"/>
      <c r="AL879" s="16"/>
      <c r="AM879" s="140"/>
      <c r="AN879" s="141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40"/>
      <c r="BG879" s="126"/>
      <c r="BH879" s="16"/>
      <c r="BI879" s="16"/>
      <c r="BJ879" s="16"/>
      <c r="BK879" s="16"/>
      <c r="BL879" s="16"/>
      <c r="BM879" s="16"/>
      <c r="BN879" s="16"/>
      <c r="BO879" s="16"/>
      <c r="BP879" s="140"/>
      <c r="BQ879" s="126"/>
      <c r="BR879" s="16"/>
      <c r="BS879" s="16"/>
      <c r="BT879" s="16"/>
      <c r="BU879" s="16"/>
      <c r="BV879" s="16"/>
      <c r="BW879" s="140"/>
      <c r="BX879" s="126"/>
      <c r="BY879" s="16"/>
      <c r="BZ879" s="140"/>
      <c r="CA879" s="126"/>
      <c r="CB879" s="16"/>
      <c r="CC879" s="140"/>
      <c r="CD879" s="126"/>
      <c r="CE879" s="16"/>
      <c r="CG879" s="12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</row>
    <row r="880" spans="1:147" s="107" customFormat="1" x14ac:dyDescent="0.2">
      <c r="A880" s="81"/>
      <c r="B880" s="16"/>
      <c r="C880" s="115"/>
      <c r="D880" s="116"/>
      <c r="E880" s="16"/>
      <c r="F880" s="16"/>
      <c r="G880" s="16"/>
      <c r="H880" s="16"/>
      <c r="J880" s="126"/>
      <c r="K880" s="126"/>
      <c r="L880" s="126"/>
      <c r="M880" s="126"/>
      <c r="N880" s="126"/>
      <c r="O880" s="126"/>
      <c r="P880" s="126"/>
      <c r="Q880" s="58"/>
      <c r="R880" s="139"/>
      <c r="S880" s="58"/>
      <c r="T880" s="16"/>
      <c r="U880" s="16"/>
      <c r="V880" s="16"/>
      <c r="W880" s="16"/>
      <c r="X880" s="16"/>
      <c r="Y880" s="16"/>
      <c r="Z880" s="16"/>
      <c r="AA880" s="140"/>
      <c r="AB880" s="126"/>
      <c r="AC880" s="16"/>
      <c r="AD880" s="16"/>
      <c r="AE880" s="16"/>
      <c r="AF880" s="16"/>
      <c r="AG880" s="16"/>
      <c r="AH880" s="140"/>
      <c r="AI880" s="126"/>
      <c r="AJ880" s="16"/>
      <c r="AK880" s="16"/>
      <c r="AL880" s="16"/>
      <c r="AM880" s="140"/>
      <c r="AN880" s="141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40"/>
      <c r="BG880" s="126"/>
      <c r="BH880" s="16"/>
      <c r="BI880" s="16"/>
      <c r="BJ880" s="16"/>
      <c r="BK880" s="16"/>
      <c r="BL880" s="16"/>
      <c r="BM880" s="16"/>
      <c r="BN880" s="16"/>
      <c r="BO880" s="16"/>
      <c r="BP880" s="140"/>
      <c r="BQ880" s="126"/>
      <c r="BR880" s="16"/>
      <c r="BS880" s="16"/>
      <c r="BT880" s="16"/>
      <c r="BU880" s="16"/>
      <c r="BV880" s="16"/>
      <c r="BW880" s="140"/>
      <c r="BX880" s="126"/>
      <c r="BY880" s="16"/>
      <c r="BZ880" s="140"/>
      <c r="CA880" s="126"/>
      <c r="CB880" s="16"/>
      <c r="CC880" s="140"/>
      <c r="CD880" s="126"/>
      <c r="CE880" s="16"/>
      <c r="CG880" s="12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</row>
    <row r="881" spans="1:147" s="107" customFormat="1" x14ac:dyDescent="0.2">
      <c r="A881" s="81"/>
      <c r="B881" s="16"/>
      <c r="C881" s="115"/>
      <c r="D881" s="116"/>
      <c r="E881" s="16"/>
      <c r="F881" s="16"/>
      <c r="G881" s="16"/>
      <c r="H881" s="16"/>
      <c r="J881" s="126"/>
      <c r="K881" s="126"/>
      <c r="L881" s="126"/>
      <c r="M881" s="126"/>
      <c r="N881" s="126"/>
      <c r="O881" s="126"/>
      <c r="P881" s="126"/>
      <c r="Q881" s="58"/>
      <c r="R881" s="139"/>
      <c r="S881" s="58"/>
      <c r="T881" s="16"/>
      <c r="U881" s="16"/>
      <c r="V881" s="16"/>
      <c r="W881" s="16"/>
      <c r="X881" s="16"/>
      <c r="Y881" s="16"/>
      <c r="Z881" s="16"/>
      <c r="AA881" s="140"/>
      <c r="AB881" s="126"/>
      <c r="AC881" s="16"/>
      <c r="AD881" s="16"/>
      <c r="AE881" s="16"/>
      <c r="AF881" s="16"/>
      <c r="AG881" s="16"/>
      <c r="AH881" s="140"/>
      <c r="AI881" s="126"/>
      <c r="AJ881" s="16"/>
      <c r="AK881" s="16"/>
      <c r="AL881" s="16"/>
      <c r="AM881" s="140"/>
      <c r="AN881" s="141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40"/>
      <c r="BG881" s="126"/>
      <c r="BH881" s="16"/>
      <c r="BI881" s="16"/>
      <c r="BJ881" s="16"/>
      <c r="BK881" s="16"/>
      <c r="BL881" s="16"/>
      <c r="BM881" s="16"/>
      <c r="BN881" s="16"/>
      <c r="BO881" s="16"/>
      <c r="BP881" s="140"/>
      <c r="BQ881" s="126"/>
      <c r="BR881" s="16"/>
      <c r="BS881" s="16"/>
      <c r="BT881" s="16"/>
      <c r="BU881" s="16"/>
      <c r="BV881" s="16"/>
      <c r="BW881" s="140"/>
      <c r="BX881" s="126"/>
      <c r="BY881" s="16"/>
      <c r="BZ881" s="140"/>
      <c r="CA881" s="126"/>
      <c r="CB881" s="16"/>
      <c r="CC881" s="140"/>
      <c r="CD881" s="126"/>
      <c r="CE881" s="16"/>
      <c r="CG881" s="12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</row>
    <row r="882" spans="1:147" s="107" customFormat="1" x14ac:dyDescent="0.2">
      <c r="A882" s="81"/>
      <c r="B882" s="16"/>
      <c r="C882" s="115"/>
      <c r="D882" s="116"/>
      <c r="E882" s="16"/>
      <c r="F882" s="16"/>
      <c r="G882" s="16"/>
      <c r="H882" s="16"/>
      <c r="J882" s="126"/>
      <c r="K882" s="126"/>
      <c r="L882" s="126"/>
      <c r="M882" s="126"/>
      <c r="N882" s="126"/>
      <c r="O882" s="126"/>
      <c r="P882" s="126"/>
      <c r="Q882" s="58"/>
      <c r="R882" s="139"/>
      <c r="S882" s="58"/>
      <c r="T882" s="16"/>
      <c r="U882" s="16"/>
      <c r="V882" s="16"/>
      <c r="W882" s="16"/>
      <c r="X882" s="16"/>
      <c r="Y882" s="16"/>
      <c r="Z882" s="16"/>
      <c r="AA882" s="140"/>
      <c r="AB882" s="126"/>
      <c r="AC882" s="16"/>
      <c r="AD882" s="16"/>
      <c r="AE882" s="16"/>
      <c r="AF882" s="16"/>
      <c r="AG882" s="16"/>
      <c r="AH882" s="140"/>
      <c r="AI882" s="126"/>
      <c r="AJ882" s="16"/>
      <c r="AK882" s="16"/>
      <c r="AL882" s="16"/>
      <c r="AM882" s="140"/>
      <c r="AN882" s="141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40"/>
      <c r="BG882" s="126"/>
      <c r="BH882" s="16"/>
      <c r="BI882" s="16"/>
      <c r="BJ882" s="16"/>
      <c r="BK882" s="16"/>
      <c r="BL882" s="16"/>
      <c r="BM882" s="16"/>
      <c r="BN882" s="16"/>
      <c r="BO882" s="16"/>
      <c r="BP882" s="140"/>
      <c r="BQ882" s="126"/>
      <c r="BR882" s="16"/>
      <c r="BS882" s="16"/>
      <c r="BT882" s="16"/>
      <c r="BU882" s="16"/>
      <c r="BV882" s="16"/>
      <c r="BW882" s="140"/>
      <c r="BX882" s="126"/>
      <c r="BY882" s="16"/>
      <c r="BZ882" s="140"/>
      <c r="CA882" s="126"/>
      <c r="CB882" s="16"/>
      <c r="CC882" s="140"/>
      <c r="CD882" s="126"/>
      <c r="CE882" s="16"/>
      <c r="CG882" s="12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</row>
    <row r="883" spans="1:147" s="107" customFormat="1" x14ac:dyDescent="0.2">
      <c r="A883" s="81"/>
      <c r="B883" s="16"/>
      <c r="C883" s="115"/>
      <c r="D883" s="116"/>
      <c r="E883" s="16"/>
      <c r="F883" s="16"/>
      <c r="G883" s="16"/>
      <c r="H883" s="16"/>
      <c r="J883" s="126"/>
      <c r="K883" s="126"/>
      <c r="L883" s="126"/>
      <c r="M883" s="126"/>
      <c r="N883" s="126"/>
      <c r="O883" s="126"/>
      <c r="P883" s="126"/>
      <c r="Q883" s="58"/>
      <c r="R883" s="139"/>
      <c r="S883" s="58"/>
      <c r="T883" s="16"/>
      <c r="U883" s="16"/>
      <c r="V883" s="16"/>
      <c r="W883" s="16"/>
      <c r="X883" s="16"/>
      <c r="Y883" s="16"/>
      <c r="Z883" s="16"/>
      <c r="AA883" s="140"/>
      <c r="AB883" s="126"/>
      <c r="AC883" s="16"/>
      <c r="AD883" s="16"/>
      <c r="AE883" s="16"/>
      <c r="AF883" s="16"/>
      <c r="AG883" s="16"/>
      <c r="AH883" s="140"/>
      <c r="AI883" s="126"/>
      <c r="AJ883" s="16"/>
      <c r="AK883" s="16"/>
      <c r="AL883" s="16"/>
      <c r="AM883" s="140"/>
      <c r="AN883" s="141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40"/>
      <c r="BG883" s="126"/>
      <c r="BH883" s="16"/>
      <c r="BI883" s="16"/>
      <c r="BJ883" s="16"/>
      <c r="BK883" s="16"/>
      <c r="BL883" s="16"/>
      <c r="BM883" s="16"/>
      <c r="BN883" s="16"/>
      <c r="BO883" s="16"/>
      <c r="BP883" s="140"/>
      <c r="BQ883" s="126"/>
      <c r="BR883" s="16"/>
      <c r="BS883" s="16"/>
      <c r="BT883" s="16"/>
      <c r="BU883" s="16"/>
      <c r="BV883" s="16"/>
      <c r="BW883" s="140"/>
      <c r="BX883" s="126"/>
      <c r="BY883" s="16"/>
      <c r="BZ883" s="140"/>
      <c r="CA883" s="126"/>
      <c r="CB883" s="16"/>
      <c r="CC883" s="140"/>
      <c r="CD883" s="126"/>
      <c r="CE883" s="16"/>
      <c r="CG883" s="12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</row>
    <row r="884" spans="1:147" s="107" customFormat="1" x14ac:dyDescent="0.2">
      <c r="A884" s="81"/>
      <c r="B884" s="16"/>
      <c r="C884" s="115"/>
      <c r="D884" s="116"/>
      <c r="E884" s="16"/>
      <c r="F884" s="16"/>
      <c r="G884" s="16"/>
      <c r="H884" s="16"/>
      <c r="J884" s="126"/>
      <c r="K884" s="126"/>
      <c r="L884" s="126"/>
      <c r="M884" s="126"/>
      <c r="N884" s="126"/>
      <c r="O884" s="126"/>
      <c r="P884" s="126"/>
      <c r="Q884" s="58"/>
      <c r="R884" s="139"/>
      <c r="S884" s="58"/>
      <c r="T884" s="16"/>
      <c r="U884" s="16"/>
      <c r="V884" s="16"/>
      <c r="W884" s="16"/>
      <c r="X884" s="16"/>
      <c r="Y884" s="16"/>
      <c r="Z884" s="16"/>
      <c r="AA884" s="140"/>
      <c r="AB884" s="126"/>
      <c r="AC884" s="16"/>
      <c r="AD884" s="16"/>
      <c r="AE884" s="16"/>
      <c r="AF884" s="16"/>
      <c r="AG884" s="16"/>
      <c r="AH884" s="140"/>
      <c r="AI884" s="126"/>
      <c r="AJ884" s="16"/>
      <c r="AK884" s="16"/>
      <c r="AL884" s="16"/>
      <c r="AM884" s="140"/>
      <c r="AN884" s="141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40"/>
      <c r="BG884" s="126"/>
      <c r="BH884" s="16"/>
      <c r="BI884" s="16"/>
      <c r="BJ884" s="16"/>
      <c r="BK884" s="16"/>
      <c r="BL884" s="16"/>
      <c r="BM884" s="16"/>
      <c r="BN884" s="16"/>
      <c r="BO884" s="16"/>
      <c r="BP884" s="140"/>
      <c r="BQ884" s="126"/>
      <c r="BR884" s="16"/>
      <c r="BS884" s="16"/>
      <c r="BT884" s="16"/>
      <c r="BU884" s="16"/>
      <c r="BV884" s="16"/>
      <c r="BW884" s="140"/>
      <c r="BX884" s="126"/>
      <c r="BY884" s="16"/>
      <c r="BZ884" s="140"/>
      <c r="CA884" s="126"/>
      <c r="CB884" s="16"/>
      <c r="CC884" s="140"/>
      <c r="CD884" s="126"/>
      <c r="CE884" s="16"/>
      <c r="CG884" s="12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</row>
    <row r="885" spans="1:147" s="107" customFormat="1" x14ac:dyDescent="0.2">
      <c r="A885" s="81"/>
      <c r="B885" s="16"/>
      <c r="C885" s="115"/>
      <c r="D885" s="116"/>
      <c r="E885" s="16"/>
      <c r="F885" s="16"/>
      <c r="G885" s="16"/>
      <c r="H885" s="16"/>
      <c r="J885" s="126"/>
      <c r="K885" s="126"/>
      <c r="L885" s="126"/>
      <c r="M885" s="126"/>
      <c r="N885" s="126"/>
      <c r="O885" s="126"/>
      <c r="P885" s="126"/>
      <c r="Q885" s="58"/>
      <c r="R885" s="139"/>
      <c r="S885" s="58"/>
      <c r="T885" s="16"/>
      <c r="U885" s="16"/>
      <c r="V885" s="16"/>
      <c r="W885" s="16"/>
      <c r="X885" s="16"/>
      <c r="Y885" s="16"/>
      <c r="Z885" s="16"/>
      <c r="AA885" s="140"/>
      <c r="AB885" s="126"/>
      <c r="AC885" s="16"/>
      <c r="AD885" s="16"/>
      <c r="AE885" s="16"/>
      <c r="AF885" s="16"/>
      <c r="AG885" s="16"/>
      <c r="AH885" s="140"/>
      <c r="AI885" s="126"/>
      <c r="AJ885" s="16"/>
      <c r="AK885" s="16"/>
      <c r="AL885" s="16"/>
      <c r="AM885" s="140"/>
      <c r="AN885" s="141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40"/>
      <c r="BG885" s="126"/>
      <c r="BH885" s="16"/>
      <c r="BI885" s="16"/>
      <c r="BJ885" s="16"/>
      <c r="BK885" s="16"/>
      <c r="BL885" s="16"/>
      <c r="BM885" s="16"/>
      <c r="BN885" s="16"/>
      <c r="BO885" s="16"/>
      <c r="BP885" s="140"/>
      <c r="BQ885" s="126"/>
      <c r="BR885" s="16"/>
      <c r="BS885" s="16"/>
      <c r="BT885" s="16"/>
      <c r="BU885" s="16"/>
      <c r="BV885" s="16"/>
      <c r="BW885" s="140"/>
      <c r="BX885" s="126"/>
      <c r="BY885" s="16"/>
      <c r="BZ885" s="140"/>
      <c r="CA885" s="126"/>
      <c r="CB885" s="16"/>
      <c r="CC885" s="140"/>
      <c r="CD885" s="126"/>
      <c r="CE885" s="16"/>
      <c r="CG885" s="12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</row>
    <row r="886" spans="1:147" s="107" customFormat="1" x14ac:dyDescent="0.2">
      <c r="A886" s="81"/>
      <c r="B886" s="16"/>
      <c r="C886" s="115"/>
      <c r="D886" s="116"/>
      <c r="E886" s="16"/>
      <c r="F886" s="16"/>
      <c r="G886" s="16"/>
      <c r="H886" s="16"/>
      <c r="J886" s="126"/>
      <c r="K886" s="126"/>
      <c r="L886" s="126"/>
      <c r="M886" s="126"/>
      <c r="N886" s="126"/>
      <c r="O886" s="126"/>
      <c r="P886" s="126"/>
      <c r="Q886" s="58"/>
      <c r="R886" s="139"/>
      <c r="S886" s="58"/>
      <c r="T886" s="16"/>
      <c r="U886" s="16"/>
      <c r="V886" s="16"/>
      <c r="W886" s="16"/>
      <c r="X886" s="16"/>
      <c r="Y886" s="16"/>
      <c r="Z886" s="16"/>
      <c r="AA886" s="140"/>
      <c r="AB886" s="126"/>
      <c r="AC886" s="16"/>
      <c r="AD886" s="16"/>
      <c r="AE886" s="16"/>
      <c r="AF886" s="16"/>
      <c r="AG886" s="16"/>
      <c r="AH886" s="140"/>
      <c r="AI886" s="126"/>
      <c r="AJ886" s="16"/>
      <c r="AK886" s="16"/>
      <c r="AL886" s="16"/>
      <c r="AM886" s="140"/>
      <c r="AN886" s="141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40"/>
      <c r="BG886" s="126"/>
      <c r="BH886" s="16"/>
      <c r="BI886" s="16"/>
      <c r="BJ886" s="16"/>
      <c r="BK886" s="16"/>
      <c r="BL886" s="16"/>
      <c r="BM886" s="16"/>
      <c r="BN886" s="16"/>
      <c r="BO886" s="16"/>
      <c r="BP886" s="140"/>
      <c r="BQ886" s="126"/>
      <c r="BR886" s="16"/>
      <c r="BS886" s="16"/>
      <c r="BT886" s="16"/>
      <c r="BU886" s="16"/>
      <c r="BV886" s="16"/>
      <c r="BW886" s="140"/>
      <c r="BX886" s="126"/>
      <c r="BY886" s="16"/>
      <c r="BZ886" s="140"/>
      <c r="CA886" s="126"/>
      <c r="CB886" s="16"/>
      <c r="CC886" s="140"/>
      <c r="CD886" s="126"/>
      <c r="CE886" s="16"/>
      <c r="CG886" s="12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</row>
    <row r="887" spans="1:147" s="107" customFormat="1" x14ac:dyDescent="0.2">
      <c r="A887" s="81"/>
      <c r="B887" s="16"/>
      <c r="C887" s="115"/>
      <c r="D887" s="116"/>
      <c r="E887" s="16"/>
      <c r="F887" s="16"/>
      <c r="G887" s="16"/>
      <c r="H887" s="16"/>
      <c r="J887" s="126"/>
      <c r="K887" s="126"/>
      <c r="L887" s="126"/>
      <c r="M887" s="126"/>
      <c r="N887" s="126"/>
      <c r="O887" s="126"/>
      <c r="P887" s="126"/>
      <c r="Q887" s="58"/>
      <c r="R887" s="139"/>
      <c r="S887" s="58"/>
      <c r="T887" s="16"/>
      <c r="U887" s="16"/>
      <c r="V887" s="16"/>
      <c r="W887" s="16"/>
      <c r="X887" s="16"/>
      <c r="Y887" s="16"/>
      <c r="Z887" s="16"/>
      <c r="AA887" s="140"/>
      <c r="AB887" s="126"/>
      <c r="AC887" s="16"/>
      <c r="AD887" s="16"/>
      <c r="AE887" s="16"/>
      <c r="AF887" s="16"/>
      <c r="AG887" s="16"/>
      <c r="AH887" s="140"/>
      <c r="AI887" s="126"/>
      <c r="AJ887" s="16"/>
      <c r="AK887" s="16"/>
      <c r="AL887" s="16"/>
      <c r="AM887" s="140"/>
      <c r="AN887" s="141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40"/>
      <c r="BG887" s="126"/>
      <c r="BH887" s="16"/>
      <c r="BI887" s="16"/>
      <c r="BJ887" s="16"/>
      <c r="BK887" s="16"/>
      <c r="BL887" s="16"/>
      <c r="BM887" s="16"/>
      <c r="BN887" s="16"/>
      <c r="BO887" s="16"/>
      <c r="BP887" s="140"/>
      <c r="BQ887" s="126"/>
      <c r="BR887" s="16"/>
      <c r="BS887" s="16"/>
      <c r="BT887" s="16"/>
      <c r="BU887" s="16"/>
      <c r="BV887" s="16"/>
      <c r="BW887" s="140"/>
      <c r="BX887" s="126"/>
      <c r="BY887" s="16"/>
      <c r="BZ887" s="140"/>
      <c r="CA887" s="126"/>
      <c r="CB887" s="16"/>
      <c r="CC887" s="140"/>
      <c r="CD887" s="126"/>
      <c r="CE887" s="16"/>
      <c r="CG887" s="12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</row>
    <row r="888" spans="1:147" s="107" customFormat="1" x14ac:dyDescent="0.2">
      <c r="A888" s="81"/>
      <c r="B888" s="16"/>
      <c r="C888" s="115"/>
      <c r="D888" s="116"/>
      <c r="E888" s="16"/>
      <c r="F888" s="16"/>
      <c r="G888" s="16"/>
      <c r="H888" s="16"/>
      <c r="J888" s="126"/>
      <c r="K888" s="126"/>
      <c r="L888" s="126"/>
      <c r="M888" s="126"/>
      <c r="N888" s="126"/>
      <c r="O888" s="126"/>
      <c r="P888" s="126"/>
      <c r="Q888" s="58"/>
      <c r="R888" s="139"/>
      <c r="S888" s="58"/>
      <c r="T888" s="16"/>
      <c r="U888" s="16"/>
      <c r="V888" s="16"/>
      <c r="W888" s="16"/>
      <c r="X888" s="16"/>
      <c r="Y888" s="16"/>
      <c r="Z888" s="16"/>
      <c r="AA888" s="140"/>
      <c r="AB888" s="126"/>
      <c r="AC888" s="16"/>
      <c r="AD888" s="16"/>
      <c r="AE888" s="16"/>
      <c r="AF888" s="16"/>
      <c r="AG888" s="16"/>
      <c r="AH888" s="140"/>
      <c r="AI888" s="126"/>
      <c r="AJ888" s="16"/>
      <c r="AK888" s="16"/>
      <c r="AL888" s="16"/>
      <c r="AM888" s="140"/>
      <c r="AN888" s="141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40"/>
      <c r="BG888" s="126"/>
      <c r="BH888" s="16"/>
      <c r="BI888" s="16"/>
      <c r="BJ888" s="16"/>
      <c r="BK888" s="16"/>
      <c r="BL888" s="16"/>
      <c r="BM888" s="16"/>
      <c r="BN888" s="16"/>
      <c r="BO888" s="16"/>
      <c r="BP888" s="140"/>
      <c r="BQ888" s="126"/>
      <c r="BR888" s="16"/>
      <c r="BS888" s="16"/>
      <c r="BT888" s="16"/>
      <c r="BU888" s="16"/>
      <c r="BV888" s="16"/>
      <c r="BW888" s="140"/>
      <c r="BX888" s="126"/>
      <c r="BY888" s="16"/>
      <c r="BZ888" s="140"/>
      <c r="CA888" s="126"/>
      <c r="CB888" s="16"/>
      <c r="CC888" s="140"/>
      <c r="CD888" s="126"/>
      <c r="CE888" s="16"/>
      <c r="CG888" s="12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</row>
    <row r="889" spans="1:147" s="107" customFormat="1" x14ac:dyDescent="0.2">
      <c r="A889" s="138"/>
      <c r="B889" s="16"/>
      <c r="C889" s="115"/>
      <c r="D889" s="116"/>
      <c r="E889" s="16"/>
      <c r="F889" s="16"/>
      <c r="G889" s="16"/>
      <c r="H889" s="16"/>
      <c r="J889" s="126"/>
      <c r="K889" s="126"/>
      <c r="L889" s="126"/>
      <c r="M889" s="126"/>
      <c r="N889" s="126"/>
      <c r="O889" s="126"/>
      <c r="P889" s="126"/>
      <c r="Q889" s="58"/>
      <c r="R889" s="139"/>
      <c r="S889" s="58"/>
      <c r="T889" s="16"/>
      <c r="U889" s="16"/>
      <c r="V889" s="16"/>
      <c r="W889" s="16"/>
      <c r="X889" s="16"/>
      <c r="Y889" s="16"/>
      <c r="Z889" s="16"/>
      <c r="AA889" s="140"/>
      <c r="AB889" s="126"/>
      <c r="AC889" s="16"/>
      <c r="AD889" s="16"/>
      <c r="AE889" s="16"/>
      <c r="AF889" s="16"/>
      <c r="AG889" s="16"/>
      <c r="AH889" s="140"/>
      <c r="AI889" s="126"/>
      <c r="AJ889" s="16"/>
      <c r="AK889" s="16"/>
      <c r="AL889" s="16"/>
      <c r="AM889" s="140"/>
      <c r="AN889" s="141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40"/>
      <c r="BG889" s="126"/>
      <c r="BH889" s="16"/>
      <c r="BI889" s="16"/>
      <c r="BJ889" s="16"/>
      <c r="BK889" s="16"/>
      <c r="BL889" s="16"/>
      <c r="BM889" s="16"/>
      <c r="BN889" s="16"/>
      <c r="BO889" s="16"/>
      <c r="BP889" s="140"/>
      <c r="BQ889" s="126"/>
      <c r="BR889" s="16"/>
      <c r="BS889" s="16"/>
      <c r="BT889" s="16"/>
      <c r="BU889" s="16"/>
      <c r="BV889" s="16"/>
      <c r="BW889" s="140"/>
      <c r="BX889" s="126"/>
      <c r="BY889" s="16"/>
      <c r="BZ889" s="140"/>
      <c r="CA889" s="126"/>
      <c r="CB889" s="16"/>
      <c r="CC889" s="140"/>
      <c r="CD889" s="126"/>
      <c r="CE889" s="16"/>
      <c r="CG889" s="12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</row>
    <row r="890" spans="1:147" s="107" customFormat="1" x14ac:dyDescent="0.2">
      <c r="A890" s="81"/>
      <c r="B890" s="16"/>
      <c r="C890" s="115"/>
      <c r="D890" s="116"/>
      <c r="E890" s="16"/>
      <c r="F890" s="16"/>
      <c r="G890" s="16"/>
      <c r="H890" s="16"/>
      <c r="J890" s="126"/>
      <c r="K890" s="126"/>
      <c r="L890" s="126"/>
      <c r="M890" s="126"/>
      <c r="N890" s="126"/>
      <c r="O890" s="126"/>
      <c r="P890" s="126"/>
      <c r="Q890" s="58"/>
      <c r="R890" s="139"/>
      <c r="S890" s="58"/>
      <c r="T890" s="16"/>
      <c r="U890" s="16"/>
      <c r="V890" s="16"/>
      <c r="W890" s="16"/>
      <c r="X890" s="16"/>
      <c r="Y890" s="16"/>
      <c r="Z890" s="16"/>
      <c r="AA890" s="140"/>
      <c r="AB890" s="126"/>
      <c r="AC890" s="16"/>
      <c r="AD890" s="16"/>
      <c r="AE890" s="16"/>
      <c r="AF890" s="16"/>
      <c r="AG890" s="16"/>
      <c r="AH890" s="140"/>
      <c r="AI890" s="126"/>
      <c r="AJ890" s="16"/>
      <c r="AK890" s="16"/>
      <c r="AL890" s="16"/>
      <c r="AM890" s="140"/>
      <c r="AN890" s="141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40"/>
      <c r="BG890" s="126"/>
      <c r="BH890" s="16"/>
      <c r="BI890" s="16"/>
      <c r="BJ890" s="16"/>
      <c r="BK890" s="16"/>
      <c r="BL890" s="16"/>
      <c r="BM890" s="16"/>
      <c r="BN890" s="16"/>
      <c r="BO890" s="16"/>
      <c r="BP890" s="140"/>
      <c r="BQ890" s="126"/>
      <c r="BR890" s="16"/>
      <c r="BS890" s="16"/>
      <c r="BT890" s="16"/>
      <c r="BU890" s="16"/>
      <c r="BV890" s="16"/>
      <c r="BW890" s="140"/>
      <c r="BX890" s="126"/>
      <c r="BY890" s="16"/>
      <c r="BZ890" s="140"/>
      <c r="CA890" s="126"/>
      <c r="CB890" s="16"/>
      <c r="CC890" s="140"/>
      <c r="CD890" s="126"/>
      <c r="CE890" s="16"/>
      <c r="CG890" s="12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</row>
    <row r="891" spans="1:147" s="107" customFormat="1" x14ac:dyDescent="0.2">
      <c r="A891" s="81"/>
      <c r="B891" s="16"/>
      <c r="C891" s="115"/>
      <c r="D891" s="116"/>
      <c r="E891" s="16"/>
      <c r="F891" s="16"/>
      <c r="G891" s="16"/>
      <c r="H891" s="16"/>
      <c r="J891" s="126"/>
      <c r="K891" s="126"/>
      <c r="L891" s="126"/>
      <c r="M891" s="126"/>
      <c r="N891" s="126"/>
      <c r="O891" s="126"/>
      <c r="P891" s="126"/>
      <c r="Q891" s="58"/>
      <c r="R891" s="139"/>
      <c r="S891" s="58"/>
      <c r="T891" s="16"/>
      <c r="U891" s="16"/>
      <c r="V891" s="16"/>
      <c r="W891" s="16"/>
      <c r="X891" s="16"/>
      <c r="Y891" s="16"/>
      <c r="Z891" s="16"/>
      <c r="AA891" s="140"/>
      <c r="AB891" s="126"/>
      <c r="AC891" s="16"/>
      <c r="AD891" s="16"/>
      <c r="AE891" s="16"/>
      <c r="AF891" s="16"/>
      <c r="AG891" s="16"/>
      <c r="AH891" s="140"/>
      <c r="AI891" s="126"/>
      <c r="AJ891" s="16"/>
      <c r="AK891" s="16"/>
      <c r="AL891" s="16"/>
      <c r="AM891" s="140"/>
      <c r="AN891" s="141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40"/>
      <c r="BG891" s="126"/>
      <c r="BH891" s="16"/>
      <c r="BI891" s="16"/>
      <c r="BJ891" s="16"/>
      <c r="BK891" s="16"/>
      <c r="BL891" s="16"/>
      <c r="BM891" s="16"/>
      <c r="BN891" s="16"/>
      <c r="BO891" s="16"/>
      <c r="BP891" s="140"/>
      <c r="BQ891" s="126"/>
      <c r="BR891" s="16"/>
      <c r="BS891" s="16"/>
      <c r="BT891" s="16"/>
      <c r="BU891" s="16"/>
      <c r="BV891" s="16"/>
      <c r="BW891" s="140"/>
      <c r="BX891" s="126"/>
      <c r="BY891" s="16"/>
      <c r="BZ891" s="140"/>
      <c r="CA891" s="126"/>
      <c r="CB891" s="16"/>
      <c r="CC891" s="140"/>
      <c r="CD891" s="126"/>
      <c r="CE891" s="16"/>
      <c r="CG891" s="12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</row>
    <row r="892" spans="1:147" s="107" customFormat="1" x14ac:dyDescent="0.2">
      <c r="A892" s="81"/>
      <c r="B892" s="16"/>
      <c r="C892" s="115"/>
      <c r="D892" s="116"/>
      <c r="E892" s="16"/>
      <c r="F892" s="16"/>
      <c r="G892" s="16"/>
      <c r="H892" s="16"/>
      <c r="J892" s="126"/>
      <c r="K892" s="126"/>
      <c r="L892" s="126"/>
      <c r="M892" s="126"/>
      <c r="N892" s="126"/>
      <c r="O892" s="126"/>
      <c r="P892" s="126"/>
      <c r="Q892" s="58"/>
      <c r="R892" s="139"/>
      <c r="S892" s="58"/>
      <c r="T892" s="16"/>
      <c r="U892" s="16"/>
      <c r="V892" s="16"/>
      <c r="W892" s="16"/>
      <c r="X892" s="16"/>
      <c r="Y892" s="16"/>
      <c r="Z892" s="16"/>
      <c r="AA892" s="140"/>
      <c r="AB892" s="126"/>
      <c r="AC892" s="16"/>
      <c r="AD892" s="16"/>
      <c r="AE892" s="16"/>
      <c r="AF892" s="16"/>
      <c r="AG892" s="16"/>
      <c r="AH892" s="140"/>
      <c r="AI892" s="126"/>
      <c r="AJ892" s="16"/>
      <c r="AK892" s="16"/>
      <c r="AL892" s="16"/>
      <c r="AM892" s="140"/>
      <c r="AN892" s="141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40"/>
      <c r="BG892" s="126"/>
      <c r="BH892" s="16"/>
      <c r="BI892" s="16"/>
      <c r="BJ892" s="16"/>
      <c r="BK892" s="16"/>
      <c r="BL892" s="16"/>
      <c r="BM892" s="16"/>
      <c r="BN892" s="16"/>
      <c r="BO892" s="16"/>
      <c r="BP892" s="140"/>
      <c r="BQ892" s="126"/>
      <c r="BR892" s="16"/>
      <c r="BS892" s="16"/>
      <c r="BT892" s="16"/>
      <c r="BU892" s="16"/>
      <c r="BV892" s="16"/>
      <c r="BW892" s="140"/>
      <c r="BX892" s="126"/>
      <c r="BY892" s="16"/>
      <c r="BZ892" s="140"/>
      <c r="CA892" s="126"/>
      <c r="CB892" s="16"/>
      <c r="CC892" s="140"/>
      <c r="CD892" s="126"/>
      <c r="CE892" s="16"/>
      <c r="CG892" s="12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</row>
    <row r="893" spans="1:147" s="107" customFormat="1" x14ac:dyDescent="0.2">
      <c r="A893" s="81"/>
      <c r="B893" s="16"/>
      <c r="C893" s="115"/>
      <c r="D893" s="116"/>
      <c r="E893" s="16"/>
      <c r="F893" s="16"/>
      <c r="G893" s="16"/>
      <c r="H893" s="16"/>
      <c r="J893" s="126"/>
      <c r="K893" s="126"/>
      <c r="L893" s="126"/>
      <c r="M893" s="126"/>
      <c r="N893" s="126"/>
      <c r="O893" s="126"/>
      <c r="P893" s="126"/>
      <c r="Q893" s="58"/>
      <c r="R893" s="139"/>
      <c r="S893" s="58"/>
      <c r="T893" s="16"/>
      <c r="U893" s="16"/>
      <c r="V893" s="16"/>
      <c r="W893" s="16"/>
      <c r="X893" s="16"/>
      <c r="Y893" s="16"/>
      <c r="Z893" s="16"/>
      <c r="AA893" s="140"/>
      <c r="AB893" s="126"/>
      <c r="AC893" s="16"/>
      <c r="AD893" s="16"/>
      <c r="AE893" s="16"/>
      <c r="AF893" s="16"/>
      <c r="AG893" s="16"/>
      <c r="AH893" s="140"/>
      <c r="AI893" s="126"/>
      <c r="AJ893" s="16"/>
      <c r="AK893" s="16"/>
      <c r="AL893" s="16"/>
      <c r="AM893" s="140"/>
      <c r="AN893" s="141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40"/>
      <c r="BG893" s="126"/>
      <c r="BH893" s="16"/>
      <c r="BI893" s="16"/>
      <c r="BJ893" s="16"/>
      <c r="BK893" s="16"/>
      <c r="BL893" s="16"/>
      <c r="BM893" s="16"/>
      <c r="BN893" s="16"/>
      <c r="BO893" s="16"/>
      <c r="BP893" s="140"/>
      <c r="BQ893" s="126"/>
      <c r="BR893" s="16"/>
      <c r="BS893" s="16"/>
      <c r="BT893" s="16"/>
      <c r="BU893" s="16"/>
      <c r="BV893" s="16"/>
      <c r="BW893" s="140"/>
      <c r="BX893" s="126"/>
      <c r="BY893" s="16"/>
      <c r="BZ893" s="140"/>
      <c r="CA893" s="126"/>
      <c r="CB893" s="16"/>
      <c r="CC893" s="140"/>
      <c r="CD893" s="126"/>
      <c r="CE893" s="16"/>
      <c r="CG893" s="12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</row>
    <row r="894" spans="1:147" s="107" customFormat="1" x14ac:dyDescent="0.2">
      <c r="A894" s="81"/>
      <c r="B894" s="16"/>
      <c r="C894" s="115"/>
      <c r="D894" s="116"/>
      <c r="E894" s="16"/>
      <c r="F894" s="16"/>
      <c r="G894" s="16"/>
      <c r="H894" s="16"/>
      <c r="J894" s="126"/>
      <c r="K894" s="126"/>
      <c r="L894" s="126"/>
      <c r="M894" s="126"/>
      <c r="N894" s="126"/>
      <c r="O894" s="126"/>
      <c r="P894" s="126"/>
      <c r="Q894" s="58"/>
      <c r="R894" s="139"/>
      <c r="S894" s="58"/>
      <c r="T894" s="16"/>
      <c r="U894" s="16"/>
      <c r="V894" s="16"/>
      <c r="W894" s="16"/>
      <c r="X894" s="16"/>
      <c r="Y894" s="16"/>
      <c r="Z894" s="16"/>
      <c r="AA894" s="140"/>
      <c r="AB894" s="126"/>
      <c r="AC894" s="16"/>
      <c r="AD894" s="16"/>
      <c r="AE894" s="16"/>
      <c r="AF894" s="16"/>
      <c r="AG894" s="16"/>
      <c r="AH894" s="140"/>
      <c r="AI894" s="126"/>
      <c r="AJ894" s="16"/>
      <c r="AK894" s="16"/>
      <c r="AL894" s="16"/>
      <c r="AM894" s="140"/>
      <c r="AN894" s="141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40"/>
      <c r="BG894" s="126"/>
      <c r="BH894" s="16"/>
      <c r="BI894" s="16"/>
      <c r="BJ894" s="16"/>
      <c r="BK894" s="16"/>
      <c r="BL894" s="16"/>
      <c r="BM894" s="16"/>
      <c r="BN894" s="16"/>
      <c r="BO894" s="16"/>
      <c r="BP894" s="140"/>
      <c r="BQ894" s="126"/>
      <c r="BR894" s="16"/>
      <c r="BS894" s="16"/>
      <c r="BT894" s="16"/>
      <c r="BU894" s="16"/>
      <c r="BV894" s="16"/>
      <c r="BW894" s="140"/>
      <c r="BX894" s="126"/>
      <c r="BY894" s="16"/>
      <c r="BZ894" s="140"/>
      <c r="CA894" s="126"/>
      <c r="CB894" s="16"/>
      <c r="CC894" s="140"/>
      <c r="CD894" s="126"/>
      <c r="CE894" s="16"/>
      <c r="CG894" s="12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</row>
    <row r="895" spans="1:147" s="107" customFormat="1" x14ac:dyDescent="0.2">
      <c r="A895" s="81"/>
      <c r="B895" s="16"/>
      <c r="C895" s="115"/>
      <c r="D895" s="116"/>
      <c r="E895" s="16"/>
      <c r="F895" s="16"/>
      <c r="G895" s="16"/>
      <c r="H895" s="16"/>
      <c r="J895" s="126"/>
      <c r="K895" s="126"/>
      <c r="L895" s="126"/>
      <c r="M895" s="126"/>
      <c r="N895" s="126"/>
      <c r="O895" s="126"/>
      <c r="P895" s="126"/>
      <c r="Q895" s="58"/>
      <c r="R895" s="139"/>
      <c r="S895" s="58"/>
      <c r="T895" s="16"/>
      <c r="U895" s="16"/>
      <c r="V895" s="16"/>
      <c r="W895" s="16"/>
      <c r="X895" s="16"/>
      <c r="Y895" s="16"/>
      <c r="Z895" s="16"/>
      <c r="AA895" s="140"/>
      <c r="AB895" s="126"/>
      <c r="AC895" s="16"/>
      <c r="AD895" s="16"/>
      <c r="AE895" s="16"/>
      <c r="AF895" s="16"/>
      <c r="AG895" s="16"/>
      <c r="AH895" s="140"/>
      <c r="AI895" s="126"/>
      <c r="AJ895" s="16"/>
      <c r="AK895" s="16"/>
      <c r="AL895" s="16"/>
      <c r="AM895" s="140"/>
      <c r="AN895" s="141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40"/>
      <c r="BG895" s="126"/>
      <c r="BH895" s="16"/>
      <c r="BI895" s="16"/>
      <c r="BJ895" s="16"/>
      <c r="BK895" s="16"/>
      <c r="BL895" s="16"/>
      <c r="BM895" s="16"/>
      <c r="BN895" s="16"/>
      <c r="BO895" s="16"/>
      <c r="BP895" s="140"/>
      <c r="BQ895" s="126"/>
      <c r="BR895" s="16"/>
      <c r="BS895" s="16"/>
      <c r="BT895" s="16"/>
      <c r="BU895" s="16"/>
      <c r="BV895" s="16"/>
      <c r="BW895" s="140"/>
      <c r="BX895" s="126"/>
      <c r="BY895" s="16"/>
      <c r="BZ895" s="140"/>
      <c r="CA895" s="126"/>
      <c r="CB895" s="16"/>
      <c r="CC895" s="140"/>
      <c r="CD895" s="126"/>
      <c r="CE895" s="16"/>
      <c r="CG895" s="12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</row>
    <row r="896" spans="1:147" s="107" customFormat="1" x14ac:dyDescent="0.2">
      <c r="A896" s="81"/>
      <c r="B896" s="16"/>
      <c r="C896" s="115"/>
      <c r="D896" s="116"/>
      <c r="E896" s="16"/>
      <c r="F896" s="16"/>
      <c r="G896" s="16"/>
      <c r="H896" s="16"/>
      <c r="J896" s="126"/>
      <c r="K896" s="126"/>
      <c r="L896" s="126"/>
      <c r="M896" s="126"/>
      <c r="N896" s="126"/>
      <c r="O896" s="126"/>
      <c r="P896" s="126"/>
      <c r="Q896" s="58"/>
      <c r="R896" s="139"/>
      <c r="S896" s="58"/>
      <c r="T896" s="16"/>
      <c r="U896" s="16"/>
      <c r="V896" s="16"/>
      <c r="W896" s="16"/>
      <c r="X896" s="16"/>
      <c r="Y896" s="16"/>
      <c r="Z896" s="16"/>
      <c r="AA896" s="140"/>
      <c r="AB896" s="126"/>
      <c r="AC896" s="16"/>
      <c r="AD896" s="16"/>
      <c r="AE896" s="16"/>
      <c r="AF896" s="16"/>
      <c r="AG896" s="16"/>
      <c r="AH896" s="140"/>
      <c r="AI896" s="126"/>
      <c r="AJ896" s="16"/>
      <c r="AK896" s="16"/>
      <c r="AL896" s="16"/>
      <c r="AM896" s="140"/>
      <c r="AN896" s="141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40"/>
      <c r="BG896" s="126"/>
      <c r="BH896" s="16"/>
      <c r="BI896" s="16"/>
      <c r="BJ896" s="16"/>
      <c r="BK896" s="16"/>
      <c r="BL896" s="16"/>
      <c r="BM896" s="16"/>
      <c r="BN896" s="16"/>
      <c r="BO896" s="16"/>
      <c r="BP896" s="140"/>
      <c r="BQ896" s="126"/>
      <c r="BR896" s="16"/>
      <c r="BS896" s="16"/>
      <c r="BT896" s="16"/>
      <c r="BU896" s="16"/>
      <c r="BV896" s="16"/>
      <c r="BW896" s="140"/>
      <c r="BX896" s="126"/>
      <c r="BY896" s="16"/>
      <c r="BZ896" s="140"/>
      <c r="CA896" s="126"/>
      <c r="CB896" s="16"/>
      <c r="CC896" s="140"/>
      <c r="CD896" s="126"/>
      <c r="CE896" s="16"/>
      <c r="CG896" s="12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</row>
    <row r="897" spans="1:147" s="107" customFormat="1" x14ac:dyDescent="0.2">
      <c r="A897" s="81"/>
      <c r="B897" s="16"/>
      <c r="C897" s="115"/>
      <c r="D897" s="116"/>
      <c r="E897" s="16"/>
      <c r="F897" s="16"/>
      <c r="G897" s="16"/>
      <c r="H897" s="16"/>
      <c r="J897" s="126"/>
      <c r="K897" s="126"/>
      <c r="L897" s="126"/>
      <c r="M897" s="126"/>
      <c r="N897" s="126"/>
      <c r="O897" s="126"/>
      <c r="P897" s="126"/>
      <c r="Q897" s="58"/>
      <c r="R897" s="139"/>
      <c r="S897" s="58"/>
      <c r="T897" s="16"/>
      <c r="U897" s="16"/>
      <c r="V897" s="16"/>
      <c r="W897" s="16"/>
      <c r="X897" s="16"/>
      <c r="Y897" s="16"/>
      <c r="Z897" s="16"/>
      <c r="AA897" s="140"/>
      <c r="AB897" s="126"/>
      <c r="AC897" s="16"/>
      <c r="AD897" s="16"/>
      <c r="AE897" s="16"/>
      <c r="AF897" s="16"/>
      <c r="AG897" s="16"/>
      <c r="AH897" s="140"/>
      <c r="AI897" s="126"/>
      <c r="AJ897" s="16"/>
      <c r="AK897" s="16"/>
      <c r="AL897" s="16"/>
      <c r="AM897" s="140"/>
      <c r="AN897" s="141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40"/>
      <c r="BG897" s="126"/>
      <c r="BH897" s="16"/>
      <c r="BI897" s="16"/>
      <c r="BJ897" s="16"/>
      <c r="BK897" s="16"/>
      <c r="BL897" s="16"/>
      <c r="BM897" s="16"/>
      <c r="BN897" s="16"/>
      <c r="BO897" s="16"/>
      <c r="BP897" s="140"/>
      <c r="BQ897" s="126"/>
      <c r="BR897" s="16"/>
      <c r="BS897" s="16"/>
      <c r="BT897" s="16"/>
      <c r="BU897" s="16"/>
      <c r="BV897" s="16"/>
      <c r="BW897" s="140"/>
      <c r="BX897" s="126"/>
      <c r="BY897" s="16"/>
      <c r="BZ897" s="140"/>
      <c r="CA897" s="126"/>
      <c r="CB897" s="16"/>
      <c r="CC897" s="140"/>
      <c r="CD897" s="126"/>
      <c r="CE897" s="16"/>
      <c r="CG897" s="12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</row>
    <row r="898" spans="1:147" s="107" customFormat="1" x14ac:dyDescent="0.2">
      <c r="A898" s="81"/>
      <c r="B898" s="16"/>
      <c r="C898" s="115"/>
      <c r="D898" s="116"/>
      <c r="E898" s="16"/>
      <c r="F898" s="16"/>
      <c r="G898" s="16"/>
      <c r="H898" s="16"/>
      <c r="J898" s="126"/>
      <c r="K898" s="126"/>
      <c r="L898" s="126"/>
      <c r="M898" s="126"/>
      <c r="N898" s="126"/>
      <c r="O898" s="126"/>
      <c r="P898" s="126"/>
      <c r="Q898" s="58"/>
      <c r="R898" s="139"/>
      <c r="S898" s="58"/>
      <c r="T898" s="16"/>
      <c r="U898" s="16"/>
      <c r="V898" s="16"/>
      <c r="W898" s="16"/>
      <c r="X898" s="16"/>
      <c r="Y898" s="16"/>
      <c r="Z898" s="16"/>
      <c r="AA898" s="140"/>
      <c r="AB898" s="126"/>
      <c r="AC898" s="16"/>
      <c r="AD898" s="16"/>
      <c r="AE898" s="16"/>
      <c r="AF898" s="16"/>
      <c r="AG898" s="16"/>
      <c r="AH898" s="140"/>
      <c r="AI898" s="126"/>
      <c r="AJ898" s="16"/>
      <c r="AK898" s="16"/>
      <c r="AL898" s="16"/>
      <c r="AM898" s="140"/>
      <c r="AN898" s="141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40"/>
      <c r="BG898" s="126"/>
      <c r="BH898" s="16"/>
      <c r="BI898" s="16"/>
      <c r="BJ898" s="16"/>
      <c r="BK898" s="16"/>
      <c r="BL898" s="16"/>
      <c r="BM898" s="16"/>
      <c r="BN898" s="16"/>
      <c r="BO898" s="16"/>
      <c r="BP898" s="140"/>
      <c r="BQ898" s="126"/>
      <c r="BR898" s="16"/>
      <c r="BS898" s="16"/>
      <c r="BT898" s="16"/>
      <c r="BU898" s="16"/>
      <c r="BV898" s="16"/>
      <c r="BW898" s="140"/>
      <c r="BX898" s="126"/>
      <c r="BY898" s="16"/>
      <c r="BZ898" s="140"/>
      <c r="CA898" s="126"/>
      <c r="CB898" s="16"/>
      <c r="CC898" s="140"/>
      <c r="CD898" s="126"/>
      <c r="CE898" s="16"/>
      <c r="CG898" s="12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</row>
    <row r="899" spans="1:147" s="107" customFormat="1" x14ac:dyDescent="0.2">
      <c r="A899" s="81"/>
      <c r="B899" s="16"/>
      <c r="C899" s="115"/>
      <c r="D899" s="116"/>
      <c r="E899" s="16"/>
      <c r="F899" s="16"/>
      <c r="G899" s="16"/>
      <c r="H899" s="16"/>
      <c r="J899" s="126"/>
      <c r="K899" s="126"/>
      <c r="L899" s="126"/>
      <c r="M899" s="126"/>
      <c r="N899" s="126"/>
      <c r="O899" s="126"/>
      <c r="P899" s="126"/>
      <c r="Q899" s="58"/>
      <c r="R899" s="139"/>
      <c r="S899" s="58"/>
      <c r="T899" s="16"/>
      <c r="U899" s="16"/>
      <c r="V899" s="16"/>
      <c r="W899" s="16"/>
      <c r="X899" s="16"/>
      <c r="Y899" s="16"/>
      <c r="Z899" s="16"/>
      <c r="AA899" s="140"/>
      <c r="AB899" s="126"/>
      <c r="AC899" s="16"/>
      <c r="AD899" s="16"/>
      <c r="AE899" s="16"/>
      <c r="AF899" s="16"/>
      <c r="AG899" s="16"/>
      <c r="AH899" s="140"/>
      <c r="AI899" s="126"/>
      <c r="AJ899" s="16"/>
      <c r="AK899" s="16"/>
      <c r="AL899" s="16"/>
      <c r="AM899" s="140"/>
      <c r="AN899" s="141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40"/>
      <c r="BG899" s="126"/>
      <c r="BH899" s="16"/>
      <c r="BI899" s="16"/>
      <c r="BJ899" s="16"/>
      <c r="BK899" s="16"/>
      <c r="BL899" s="16"/>
      <c r="BM899" s="16"/>
      <c r="BN899" s="16"/>
      <c r="BO899" s="16"/>
      <c r="BP899" s="140"/>
      <c r="BQ899" s="126"/>
      <c r="BR899" s="16"/>
      <c r="BS899" s="16"/>
      <c r="BT899" s="16"/>
      <c r="BU899" s="16"/>
      <c r="BV899" s="16"/>
      <c r="BW899" s="140"/>
      <c r="BX899" s="126"/>
      <c r="BY899" s="16"/>
      <c r="BZ899" s="140"/>
      <c r="CA899" s="126"/>
      <c r="CB899" s="16"/>
      <c r="CC899" s="140"/>
      <c r="CD899" s="126"/>
      <c r="CE899" s="16"/>
      <c r="CG899" s="12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</row>
    <row r="900" spans="1:147" s="107" customFormat="1" x14ac:dyDescent="0.2">
      <c r="A900" s="81"/>
      <c r="B900" s="16"/>
      <c r="C900" s="115"/>
      <c r="D900" s="116"/>
      <c r="E900" s="16"/>
      <c r="F900" s="16"/>
      <c r="G900" s="16"/>
      <c r="H900" s="16"/>
      <c r="J900" s="126"/>
      <c r="K900" s="126"/>
      <c r="L900" s="126"/>
      <c r="M900" s="126"/>
      <c r="N900" s="126"/>
      <c r="O900" s="126"/>
      <c r="P900" s="126"/>
      <c r="Q900" s="58"/>
      <c r="R900" s="139"/>
      <c r="S900" s="58"/>
      <c r="T900" s="16"/>
      <c r="U900" s="16"/>
      <c r="V900" s="16"/>
      <c r="W900" s="16"/>
      <c r="X900" s="16"/>
      <c r="Y900" s="16"/>
      <c r="Z900" s="16"/>
      <c r="AA900" s="140"/>
      <c r="AB900" s="126"/>
      <c r="AC900" s="16"/>
      <c r="AD900" s="16"/>
      <c r="AE900" s="16"/>
      <c r="AF900" s="16"/>
      <c r="AG900" s="16"/>
      <c r="AH900" s="140"/>
      <c r="AI900" s="126"/>
      <c r="AJ900" s="16"/>
      <c r="AK900" s="16"/>
      <c r="AL900" s="16"/>
      <c r="AM900" s="140"/>
      <c r="AN900" s="141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40"/>
      <c r="BG900" s="126"/>
      <c r="BH900" s="16"/>
      <c r="BI900" s="16"/>
      <c r="BJ900" s="16"/>
      <c r="BK900" s="16"/>
      <c r="BL900" s="16"/>
      <c r="BM900" s="16"/>
      <c r="BN900" s="16"/>
      <c r="BO900" s="16"/>
      <c r="BP900" s="140"/>
      <c r="BQ900" s="126"/>
      <c r="BR900" s="16"/>
      <c r="BS900" s="16"/>
      <c r="BT900" s="16"/>
      <c r="BU900" s="16"/>
      <c r="BV900" s="16"/>
      <c r="BW900" s="140"/>
      <c r="BX900" s="126"/>
      <c r="BY900" s="16"/>
      <c r="BZ900" s="140"/>
      <c r="CA900" s="126"/>
      <c r="CB900" s="16"/>
      <c r="CC900" s="140"/>
      <c r="CD900" s="126"/>
      <c r="CE900" s="16"/>
      <c r="CG900" s="12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</row>
    <row r="901" spans="1:147" s="107" customFormat="1" x14ac:dyDescent="0.2">
      <c r="A901" s="81"/>
      <c r="B901" s="16"/>
      <c r="C901" s="115"/>
      <c r="D901" s="116"/>
      <c r="E901" s="16"/>
      <c r="F901" s="16"/>
      <c r="G901" s="16"/>
      <c r="H901" s="16"/>
      <c r="J901" s="126"/>
      <c r="K901" s="126"/>
      <c r="L901" s="126"/>
      <c r="M901" s="126"/>
      <c r="N901" s="126"/>
      <c r="O901" s="126"/>
      <c r="P901" s="126"/>
      <c r="Q901" s="58"/>
      <c r="R901" s="139"/>
      <c r="S901" s="58"/>
      <c r="T901" s="16"/>
      <c r="U901" s="16"/>
      <c r="V901" s="16"/>
      <c r="W901" s="16"/>
      <c r="X901" s="16"/>
      <c r="Y901" s="16"/>
      <c r="Z901" s="16"/>
      <c r="AA901" s="140"/>
      <c r="AB901" s="126"/>
      <c r="AC901" s="16"/>
      <c r="AD901" s="16"/>
      <c r="AE901" s="16"/>
      <c r="AF901" s="16"/>
      <c r="AG901" s="16"/>
      <c r="AH901" s="140"/>
      <c r="AI901" s="126"/>
      <c r="AJ901" s="16"/>
      <c r="AK901" s="16"/>
      <c r="AL901" s="16"/>
      <c r="AM901" s="140"/>
      <c r="AN901" s="141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40"/>
      <c r="BG901" s="126"/>
      <c r="BH901" s="16"/>
      <c r="BI901" s="16"/>
      <c r="BJ901" s="16"/>
      <c r="BK901" s="16"/>
      <c r="BL901" s="16"/>
      <c r="BM901" s="16"/>
      <c r="BN901" s="16"/>
      <c r="BO901" s="16"/>
      <c r="BP901" s="140"/>
      <c r="BQ901" s="126"/>
      <c r="BR901" s="16"/>
      <c r="BS901" s="16"/>
      <c r="BT901" s="16"/>
      <c r="BU901" s="16"/>
      <c r="BV901" s="16"/>
      <c r="BW901" s="140"/>
      <c r="BX901" s="126"/>
      <c r="BY901" s="16"/>
      <c r="BZ901" s="140"/>
      <c r="CA901" s="126"/>
      <c r="CB901" s="16"/>
      <c r="CC901" s="140"/>
      <c r="CD901" s="126"/>
      <c r="CE901" s="16"/>
      <c r="CG901" s="12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</row>
    <row r="902" spans="1:147" s="107" customFormat="1" x14ac:dyDescent="0.2">
      <c r="A902" s="81"/>
      <c r="B902" s="16"/>
      <c r="C902" s="115"/>
      <c r="D902" s="116"/>
      <c r="E902" s="16"/>
      <c r="F902" s="16"/>
      <c r="G902" s="16"/>
      <c r="H902" s="16"/>
      <c r="J902" s="126"/>
      <c r="K902" s="126"/>
      <c r="L902" s="126"/>
      <c r="M902" s="126"/>
      <c r="N902" s="126"/>
      <c r="O902" s="126"/>
      <c r="P902" s="126"/>
      <c r="Q902" s="58"/>
      <c r="R902" s="139"/>
      <c r="S902" s="58"/>
      <c r="T902" s="16"/>
      <c r="U902" s="16"/>
      <c r="V902" s="16"/>
      <c r="W902" s="16"/>
      <c r="X902" s="16"/>
      <c r="Y902" s="16"/>
      <c r="Z902" s="16"/>
      <c r="AA902" s="140"/>
      <c r="AB902" s="126"/>
      <c r="AC902" s="16"/>
      <c r="AD902" s="16"/>
      <c r="AE902" s="16"/>
      <c r="AF902" s="16"/>
      <c r="AG902" s="16"/>
      <c r="AH902" s="140"/>
      <c r="AI902" s="126"/>
      <c r="AJ902" s="16"/>
      <c r="AK902" s="16"/>
      <c r="AL902" s="16"/>
      <c r="AM902" s="140"/>
      <c r="AN902" s="141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40"/>
      <c r="BG902" s="126"/>
      <c r="BH902" s="16"/>
      <c r="BI902" s="16"/>
      <c r="BJ902" s="16"/>
      <c r="BK902" s="16"/>
      <c r="BL902" s="16"/>
      <c r="BM902" s="16"/>
      <c r="BN902" s="16"/>
      <c r="BO902" s="16"/>
      <c r="BP902" s="140"/>
      <c r="BQ902" s="126"/>
      <c r="BR902" s="16"/>
      <c r="BS902" s="16"/>
      <c r="BT902" s="16"/>
      <c r="BU902" s="16"/>
      <c r="BV902" s="16"/>
      <c r="BW902" s="140"/>
      <c r="BX902" s="126"/>
      <c r="BY902" s="16"/>
      <c r="BZ902" s="140"/>
      <c r="CA902" s="126"/>
      <c r="CB902" s="16"/>
      <c r="CC902" s="140"/>
      <c r="CD902" s="126"/>
      <c r="CE902" s="16"/>
      <c r="CG902" s="12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</row>
    <row r="903" spans="1:147" s="107" customFormat="1" x14ac:dyDescent="0.2">
      <c r="A903" s="138"/>
      <c r="B903" s="16"/>
      <c r="C903" s="115"/>
      <c r="D903" s="116"/>
      <c r="E903" s="16"/>
      <c r="F903" s="16"/>
      <c r="G903" s="16"/>
      <c r="H903" s="16"/>
      <c r="J903" s="126"/>
      <c r="K903" s="126"/>
      <c r="L903" s="126"/>
      <c r="M903" s="126"/>
      <c r="N903" s="126"/>
      <c r="O903" s="126"/>
      <c r="P903" s="126"/>
      <c r="Q903" s="58"/>
      <c r="R903" s="139"/>
      <c r="S903" s="58"/>
      <c r="T903" s="16"/>
      <c r="U903" s="16"/>
      <c r="V903" s="16"/>
      <c r="W903" s="16"/>
      <c r="X903" s="16"/>
      <c r="Y903" s="16"/>
      <c r="Z903" s="16"/>
      <c r="AA903" s="140"/>
      <c r="AB903" s="126"/>
      <c r="AC903" s="16"/>
      <c r="AD903" s="16"/>
      <c r="AE903" s="16"/>
      <c r="AF903" s="16"/>
      <c r="AG903" s="16"/>
      <c r="AH903" s="140"/>
      <c r="AI903" s="126"/>
      <c r="AJ903" s="16"/>
      <c r="AK903" s="16"/>
      <c r="AL903" s="16"/>
      <c r="AM903" s="140"/>
      <c r="AN903" s="141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40"/>
      <c r="BG903" s="126"/>
      <c r="BH903" s="16"/>
      <c r="BI903" s="16"/>
      <c r="BJ903" s="16"/>
      <c r="BK903" s="16"/>
      <c r="BL903" s="16"/>
      <c r="BM903" s="16"/>
      <c r="BN903" s="16"/>
      <c r="BO903" s="16"/>
      <c r="BP903" s="140"/>
      <c r="BQ903" s="126"/>
      <c r="BR903" s="16"/>
      <c r="BS903" s="16"/>
      <c r="BT903" s="16"/>
      <c r="BU903" s="16"/>
      <c r="BV903" s="16"/>
      <c r="BW903" s="140"/>
      <c r="BX903" s="126"/>
      <c r="BY903" s="16"/>
      <c r="BZ903" s="140"/>
      <c r="CA903" s="126"/>
      <c r="CB903" s="16"/>
      <c r="CC903" s="140"/>
      <c r="CD903" s="126"/>
      <c r="CE903" s="16"/>
      <c r="CG903" s="12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</row>
    <row r="904" spans="1:147" s="107" customFormat="1" x14ac:dyDescent="0.2">
      <c r="A904" s="81"/>
      <c r="B904" s="16"/>
      <c r="C904" s="115"/>
      <c r="D904" s="116"/>
      <c r="E904" s="16"/>
      <c r="F904" s="16"/>
      <c r="G904" s="16"/>
      <c r="H904" s="16"/>
      <c r="J904" s="126"/>
      <c r="K904" s="126"/>
      <c r="L904" s="126"/>
      <c r="M904" s="126"/>
      <c r="N904" s="126"/>
      <c r="O904" s="126"/>
      <c r="P904" s="126"/>
      <c r="Q904" s="58"/>
      <c r="R904" s="139"/>
      <c r="S904" s="58"/>
      <c r="T904" s="16"/>
      <c r="U904" s="16"/>
      <c r="V904" s="16"/>
      <c r="W904" s="16"/>
      <c r="X904" s="16"/>
      <c r="Y904" s="16"/>
      <c r="Z904" s="16"/>
      <c r="AA904" s="140"/>
      <c r="AB904" s="126"/>
      <c r="AC904" s="16"/>
      <c r="AD904" s="16"/>
      <c r="AE904" s="16"/>
      <c r="AF904" s="16"/>
      <c r="AG904" s="16"/>
      <c r="AH904" s="140"/>
      <c r="AI904" s="126"/>
      <c r="AJ904" s="16"/>
      <c r="AK904" s="16"/>
      <c r="AL904" s="16"/>
      <c r="AM904" s="140"/>
      <c r="AN904" s="141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40"/>
      <c r="BG904" s="126"/>
      <c r="BH904" s="16"/>
      <c r="BI904" s="16"/>
      <c r="BJ904" s="16"/>
      <c r="BK904" s="16"/>
      <c r="BL904" s="16"/>
      <c r="BM904" s="16"/>
      <c r="BN904" s="16"/>
      <c r="BO904" s="16"/>
      <c r="BP904" s="140"/>
      <c r="BQ904" s="126"/>
      <c r="BR904" s="16"/>
      <c r="BS904" s="16"/>
      <c r="BT904" s="16"/>
      <c r="BU904" s="16"/>
      <c r="BV904" s="16"/>
      <c r="BW904" s="140"/>
      <c r="BX904" s="126"/>
      <c r="BY904" s="16"/>
      <c r="BZ904" s="140"/>
      <c r="CA904" s="126"/>
      <c r="CB904" s="16"/>
      <c r="CC904" s="140"/>
      <c r="CD904" s="126"/>
      <c r="CE904" s="16"/>
      <c r="CG904" s="12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</row>
    <row r="905" spans="1:147" s="107" customFormat="1" x14ac:dyDescent="0.2">
      <c r="A905" s="81"/>
      <c r="B905" s="16"/>
      <c r="C905" s="115"/>
      <c r="D905" s="116"/>
      <c r="E905" s="16"/>
      <c r="F905" s="16"/>
      <c r="G905" s="16"/>
      <c r="H905" s="16"/>
      <c r="J905" s="126"/>
      <c r="K905" s="126"/>
      <c r="L905" s="126"/>
      <c r="M905" s="126"/>
      <c r="N905" s="126"/>
      <c r="O905" s="126"/>
      <c r="P905" s="126"/>
      <c r="Q905" s="58"/>
      <c r="R905" s="139"/>
      <c r="S905" s="58"/>
      <c r="T905" s="16"/>
      <c r="U905" s="16"/>
      <c r="V905" s="16"/>
      <c r="W905" s="16"/>
      <c r="X905" s="16"/>
      <c r="Y905" s="16"/>
      <c r="Z905" s="16"/>
      <c r="AA905" s="140"/>
      <c r="AB905" s="126"/>
      <c r="AC905" s="16"/>
      <c r="AD905" s="16"/>
      <c r="AE905" s="16"/>
      <c r="AF905" s="16"/>
      <c r="AG905" s="16"/>
      <c r="AH905" s="140"/>
      <c r="AI905" s="126"/>
      <c r="AJ905" s="16"/>
      <c r="AK905" s="16"/>
      <c r="AL905" s="16"/>
      <c r="AM905" s="140"/>
      <c r="AN905" s="141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40"/>
      <c r="BG905" s="126"/>
      <c r="BH905" s="16"/>
      <c r="BI905" s="16"/>
      <c r="BJ905" s="16"/>
      <c r="BK905" s="16"/>
      <c r="BL905" s="16"/>
      <c r="BM905" s="16"/>
      <c r="BN905" s="16"/>
      <c r="BO905" s="16"/>
      <c r="BP905" s="140"/>
      <c r="BQ905" s="126"/>
      <c r="BR905" s="16"/>
      <c r="BS905" s="16"/>
      <c r="BT905" s="16"/>
      <c r="BU905" s="16"/>
      <c r="BV905" s="16"/>
      <c r="BW905" s="140"/>
      <c r="BX905" s="126"/>
      <c r="BY905" s="16"/>
      <c r="BZ905" s="140"/>
      <c r="CA905" s="126"/>
      <c r="CB905" s="16"/>
      <c r="CC905" s="140"/>
      <c r="CD905" s="126"/>
      <c r="CE905" s="16"/>
      <c r="CG905" s="12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</row>
    <row r="906" spans="1:147" s="107" customFormat="1" x14ac:dyDescent="0.2">
      <c r="A906" s="81"/>
      <c r="B906" s="16"/>
      <c r="C906" s="115"/>
      <c r="D906" s="116"/>
      <c r="E906" s="16"/>
      <c r="F906" s="16"/>
      <c r="G906" s="16"/>
      <c r="H906" s="16"/>
      <c r="J906" s="126"/>
      <c r="K906" s="126"/>
      <c r="L906" s="126"/>
      <c r="M906" s="126"/>
      <c r="N906" s="126"/>
      <c r="O906" s="126"/>
      <c r="P906" s="126"/>
      <c r="Q906" s="58"/>
      <c r="R906" s="139"/>
      <c r="S906" s="58"/>
      <c r="T906" s="16"/>
      <c r="U906" s="16"/>
      <c r="V906" s="16"/>
      <c r="W906" s="16"/>
      <c r="X906" s="16"/>
      <c r="Y906" s="16"/>
      <c r="Z906" s="16"/>
      <c r="AA906" s="140"/>
      <c r="AB906" s="126"/>
      <c r="AC906" s="16"/>
      <c r="AD906" s="16"/>
      <c r="AE906" s="16"/>
      <c r="AF906" s="16"/>
      <c r="AG906" s="16"/>
      <c r="AH906" s="140"/>
      <c r="AI906" s="126"/>
      <c r="AJ906" s="16"/>
      <c r="AK906" s="16"/>
      <c r="AL906" s="16"/>
      <c r="AM906" s="140"/>
      <c r="AN906" s="141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40"/>
      <c r="BG906" s="126"/>
      <c r="BH906" s="16"/>
      <c r="BI906" s="16"/>
      <c r="BJ906" s="16"/>
      <c r="BK906" s="16"/>
      <c r="BL906" s="16"/>
      <c r="BM906" s="16"/>
      <c r="BN906" s="16"/>
      <c r="BO906" s="16"/>
      <c r="BP906" s="140"/>
      <c r="BQ906" s="126"/>
      <c r="BR906" s="16"/>
      <c r="BS906" s="16"/>
      <c r="BT906" s="16"/>
      <c r="BU906" s="16"/>
      <c r="BV906" s="16"/>
      <c r="BW906" s="140"/>
      <c r="BX906" s="126"/>
      <c r="BY906" s="16"/>
      <c r="BZ906" s="140"/>
      <c r="CA906" s="126"/>
      <c r="CB906" s="16"/>
      <c r="CC906" s="140"/>
      <c r="CD906" s="126"/>
      <c r="CE906" s="16"/>
      <c r="CG906" s="12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</row>
    <row r="907" spans="1:147" s="107" customFormat="1" x14ac:dyDescent="0.2">
      <c r="A907" s="81"/>
      <c r="B907" s="16"/>
      <c r="C907" s="115"/>
      <c r="D907" s="116"/>
      <c r="E907" s="16"/>
      <c r="F907" s="16"/>
      <c r="G907" s="16"/>
      <c r="H907" s="16"/>
      <c r="J907" s="126"/>
      <c r="K907" s="126"/>
      <c r="L907" s="126"/>
      <c r="M907" s="126"/>
      <c r="N907" s="126"/>
      <c r="O907" s="126"/>
      <c r="P907" s="126"/>
      <c r="Q907" s="58"/>
      <c r="R907" s="139"/>
      <c r="S907" s="58"/>
      <c r="T907" s="16"/>
      <c r="U907" s="16"/>
      <c r="V907" s="16"/>
      <c r="W907" s="16"/>
      <c r="X907" s="16"/>
      <c r="Y907" s="16"/>
      <c r="Z907" s="16"/>
      <c r="AA907" s="140"/>
      <c r="AB907" s="126"/>
      <c r="AC907" s="16"/>
      <c r="AD907" s="16"/>
      <c r="AE907" s="16"/>
      <c r="AF907" s="16"/>
      <c r="AG907" s="16"/>
      <c r="AH907" s="140"/>
      <c r="AI907" s="126"/>
      <c r="AJ907" s="16"/>
      <c r="AK907" s="16"/>
      <c r="AL907" s="16"/>
      <c r="AM907" s="140"/>
      <c r="AN907" s="141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40"/>
      <c r="BG907" s="126"/>
      <c r="BH907" s="16"/>
      <c r="BI907" s="16"/>
      <c r="BJ907" s="16"/>
      <c r="BK907" s="16"/>
      <c r="BL907" s="16"/>
      <c r="BM907" s="16"/>
      <c r="BN907" s="16"/>
      <c r="BO907" s="16"/>
      <c r="BP907" s="140"/>
      <c r="BQ907" s="126"/>
      <c r="BR907" s="16"/>
      <c r="BS907" s="16"/>
      <c r="BT907" s="16"/>
      <c r="BU907" s="16"/>
      <c r="BV907" s="16"/>
      <c r="BW907" s="140"/>
      <c r="BX907" s="126"/>
      <c r="BY907" s="16"/>
      <c r="BZ907" s="140"/>
      <c r="CA907" s="126"/>
      <c r="CB907" s="16"/>
      <c r="CC907" s="140"/>
      <c r="CD907" s="126"/>
      <c r="CE907" s="16"/>
      <c r="CG907" s="12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</row>
    <row r="908" spans="1:147" s="107" customFormat="1" x14ac:dyDescent="0.2">
      <c r="A908" s="81"/>
      <c r="B908" s="16"/>
      <c r="C908" s="115"/>
      <c r="D908" s="116"/>
      <c r="E908" s="16"/>
      <c r="F908" s="16"/>
      <c r="G908" s="16"/>
      <c r="H908" s="16"/>
      <c r="J908" s="126"/>
      <c r="K908" s="126"/>
      <c r="L908" s="126"/>
      <c r="M908" s="126"/>
      <c r="N908" s="126"/>
      <c r="O908" s="126"/>
      <c r="P908" s="126"/>
      <c r="Q908" s="58"/>
      <c r="R908" s="139"/>
      <c r="S908" s="58"/>
      <c r="T908" s="16"/>
      <c r="U908" s="16"/>
      <c r="V908" s="16"/>
      <c r="W908" s="16"/>
      <c r="X908" s="16"/>
      <c r="Y908" s="16"/>
      <c r="Z908" s="16"/>
      <c r="AA908" s="140"/>
      <c r="AB908" s="126"/>
      <c r="AC908" s="16"/>
      <c r="AD908" s="16"/>
      <c r="AE908" s="16"/>
      <c r="AF908" s="16"/>
      <c r="AG908" s="16"/>
      <c r="AH908" s="140"/>
      <c r="AI908" s="126"/>
      <c r="AJ908" s="16"/>
      <c r="AK908" s="16"/>
      <c r="AL908" s="16"/>
      <c r="AM908" s="140"/>
      <c r="AN908" s="141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40"/>
      <c r="BG908" s="126"/>
      <c r="BH908" s="16"/>
      <c r="BI908" s="16"/>
      <c r="BJ908" s="16"/>
      <c r="BK908" s="16"/>
      <c r="BL908" s="16"/>
      <c r="BM908" s="16"/>
      <c r="BN908" s="16"/>
      <c r="BO908" s="16"/>
      <c r="BP908" s="140"/>
      <c r="BQ908" s="126"/>
      <c r="BR908" s="16"/>
      <c r="BS908" s="16"/>
      <c r="BT908" s="16"/>
      <c r="BU908" s="16"/>
      <c r="BV908" s="16"/>
      <c r="BW908" s="140"/>
      <c r="BX908" s="126"/>
      <c r="BY908" s="16"/>
      <c r="BZ908" s="140"/>
      <c r="CA908" s="126"/>
      <c r="CB908" s="16"/>
      <c r="CC908" s="140"/>
      <c r="CD908" s="126"/>
      <c r="CE908" s="16"/>
      <c r="CG908" s="12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</row>
    <row r="909" spans="1:147" s="107" customFormat="1" x14ac:dyDescent="0.2">
      <c r="A909" s="81"/>
      <c r="B909" s="16"/>
      <c r="C909" s="115"/>
      <c r="D909" s="116"/>
      <c r="E909" s="16"/>
      <c r="F909" s="16"/>
      <c r="G909" s="16"/>
      <c r="H909" s="16"/>
      <c r="J909" s="126"/>
      <c r="K909" s="126"/>
      <c r="L909" s="126"/>
      <c r="M909" s="126"/>
      <c r="N909" s="126"/>
      <c r="O909" s="126"/>
      <c r="P909" s="126"/>
      <c r="Q909" s="58"/>
      <c r="R909" s="139"/>
      <c r="S909" s="58"/>
      <c r="T909" s="16"/>
      <c r="U909" s="16"/>
      <c r="V909" s="16"/>
      <c r="W909" s="16"/>
      <c r="X909" s="16"/>
      <c r="Y909" s="16"/>
      <c r="Z909" s="16"/>
      <c r="AA909" s="140"/>
      <c r="AB909" s="126"/>
      <c r="AC909" s="16"/>
      <c r="AD909" s="16"/>
      <c r="AE909" s="16"/>
      <c r="AF909" s="16"/>
      <c r="AG909" s="16"/>
      <c r="AH909" s="140"/>
      <c r="AI909" s="126"/>
      <c r="AJ909" s="16"/>
      <c r="AK909" s="16"/>
      <c r="AL909" s="16"/>
      <c r="AM909" s="140"/>
      <c r="AN909" s="141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40"/>
      <c r="BG909" s="126"/>
      <c r="BH909" s="16"/>
      <c r="BI909" s="16"/>
      <c r="BJ909" s="16"/>
      <c r="BK909" s="16"/>
      <c r="BL909" s="16"/>
      <c r="BM909" s="16"/>
      <c r="BN909" s="16"/>
      <c r="BO909" s="16"/>
      <c r="BP909" s="140"/>
      <c r="BQ909" s="126"/>
      <c r="BR909" s="16"/>
      <c r="BS909" s="16"/>
      <c r="BT909" s="16"/>
      <c r="BU909" s="16"/>
      <c r="BV909" s="16"/>
      <c r="BW909" s="140"/>
      <c r="BX909" s="126"/>
      <c r="BY909" s="16"/>
      <c r="BZ909" s="140"/>
      <c r="CA909" s="126"/>
      <c r="CB909" s="16"/>
      <c r="CC909" s="140"/>
      <c r="CD909" s="126"/>
      <c r="CE909" s="16"/>
      <c r="CG909" s="12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</row>
    <row r="910" spans="1:147" s="107" customFormat="1" x14ac:dyDescent="0.2">
      <c r="A910" s="81"/>
      <c r="B910" s="16"/>
      <c r="C910" s="115"/>
      <c r="D910" s="116"/>
      <c r="E910" s="16"/>
      <c r="F910" s="16"/>
      <c r="G910" s="16"/>
      <c r="H910" s="16"/>
      <c r="J910" s="126"/>
      <c r="K910" s="126"/>
      <c r="L910" s="126"/>
      <c r="M910" s="126"/>
      <c r="N910" s="126"/>
      <c r="O910" s="126"/>
      <c r="P910" s="126"/>
      <c r="Q910" s="58"/>
      <c r="R910" s="139"/>
      <c r="S910" s="58"/>
      <c r="T910" s="16"/>
      <c r="U910" s="16"/>
      <c r="V910" s="16"/>
      <c r="W910" s="16"/>
      <c r="X910" s="16"/>
      <c r="Y910" s="16"/>
      <c r="Z910" s="16"/>
      <c r="AA910" s="140"/>
      <c r="AB910" s="126"/>
      <c r="AC910" s="16"/>
      <c r="AD910" s="16"/>
      <c r="AE910" s="16"/>
      <c r="AF910" s="16"/>
      <c r="AG910" s="16"/>
      <c r="AH910" s="140"/>
      <c r="AI910" s="126"/>
      <c r="AJ910" s="16"/>
      <c r="AK910" s="16"/>
      <c r="AL910" s="16"/>
      <c r="AM910" s="140"/>
      <c r="AN910" s="141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40"/>
      <c r="BG910" s="126"/>
      <c r="BH910" s="16"/>
      <c r="BI910" s="16"/>
      <c r="BJ910" s="16"/>
      <c r="BK910" s="16"/>
      <c r="BL910" s="16"/>
      <c r="BM910" s="16"/>
      <c r="BN910" s="16"/>
      <c r="BO910" s="16"/>
      <c r="BP910" s="140"/>
      <c r="BQ910" s="126"/>
      <c r="BR910" s="16"/>
      <c r="BS910" s="16"/>
      <c r="BT910" s="16"/>
      <c r="BU910" s="16"/>
      <c r="BV910" s="16"/>
      <c r="BW910" s="140"/>
      <c r="BX910" s="126"/>
      <c r="BY910" s="16"/>
      <c r="BZ910" s="140"/>
      <c r="CA910" s="126"/>
      <c r="CB910" s="16"/>
      <c r="CC910" s="140"/>
      <c r="CD910" s="126"/>
      <c r="CE910" s="16"/>
      <c r="CG910" s="12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</row>
    <row r="911" spans="1:147" s="107" customFormat="1" x14ac:dyDescent="0.2">
      <c r="A911" s="81"/>
      <c r="B911" s="16"/>
      <c r="C911" s="115"/>
      <c r="D911" s="116"/>
      <c r="E911" s="16"/>
      <c r="F911" s="16"/>
      <c r="G911" s="16"/>
      <c r="H911" s="16"/>
      <c r="J911" s="126"/>
      <c r="K911" s="126"/>
      <c r="L911" s="126"/>
      <c r="M911" s="126"/>
      <c r="N911" s="126"/>
      <c r="O911" s="126"/>
      <c r="P911" s="126"/>
      <c r="Q911" s="58"/>
      <c r="R911" s="139"/>
      <c r="S911" s="58"/>
      <c r="T911" s="16"/>
      <c r="U911" s="16"/>
      <c r="V911" s="16"/>
      <c r="W911" s="16"/>
      <c r="X911" s="16"/>
      <c r="Y911" s="16"/>
      <c r="Z911" s="16"/>
      <c r="AA911" s="140"/>
      <c r="AB911" s="126"/>
      <c r="AC911" s="16"/>
      <c r="AD911" s="16"/>
      <c r="AE911" s="16"/>
      <c r="AF911" s="16"/>
      <c r="AG911" s="16"/>
      <c r="AH911" s="140"/>
      <c r="AI911" s="126"/>
      <c r="AJ911" s="16"/>
      <c r="AK911" s="16"/>
      <c r="AL911" s="16"/>
      <c r="AM911" s="140"/>
      <c r="AN911" s="141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40"/>
      <c r="BG911" s="126"/>
      <c r="BH911" s="16"/>
      <c r="BI911" s="16"/>
      <c r="BJ911" s="16"/>
      <c r="BK911" s="16"/>
      <c r="BL911" s="16"/>
      <c r="BM911" s="16"/>
      <c r="BN911" s="16"/>
      <c r="BO911" s="16"/>
      <c r="BP911" s="140"/>
      <c r="BQ911" s="126"/>
      <c r="BR911" s="16"/>
      <c r="BS911" s="16"/>
      <c r="BT911" s="16"/>
      <c r="BU911" s="16"/>
      <c r="BV911" s="16"/>
      <c r="BW911" s="140"/>
      <c r="BX911" s="126"/>
      <c r="BY911" s="16"/>
      <c r="BZ911" s="140"/>
      <c r="CA911" s="126"/>
      <c r="CB911" s="16"/>
      <c r="CC911" s="140"/>
      <c r="CD911" s="126"/>
      <c r="CE911" s="16"/>
      <c r="CG911" s="12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</row>
    <row r="912" spans="1:147" s="107" customFormat="1" x14ac:dyDescent="0.2">
      <c r="A912" s="81"/>
      <c r="B912" s="16"/>
      <c r="C912" s="115"/>
      <c r="D912" s="116"/>
      <c r="E912" s="16"/>
      <c r="F912" s="16"/>
      <c r="G912" s="16"/>
      <c r="H912" s="16"/>
      <c r="J912" s="126"/>
      <c r="K912" s="126"/>
      <c r="L912" s="126"/>
      <c r="M912" s="126"/>
      <c r="N912" s="126"/>
      <c r="O912" s="126"/>
      <c r="P912" s="126"/>
      <c r="Q912" s="58"/>
      <c r="R912" s="139"/>
      <c r="S912" s="58"/>
      <c r="T912" s="16"/>
      <c r="U912" s="16"/>
      <c r="V912" s="16"/>
      <c r="W912" s="16"/>
      <c r="X912" s="16"/>
      <c r="Y912" s="16"/>
      <c r="Z912" s="16"/>
      <c r="AA912" s="140"/>
      <c r="AB912" s="126"/>
      <c r="AC912" s="16"/>
      <c r="AD912" s="16"/>
      <c r="AE912" s="16"/>
      <c r="AF912" s="16"/>
      <c r="AG912" s="16"/>
      <c r="AH912" s="140"/>
      <c r="AI912" s="126"/>
      <c r="AJ912" s="16"/>
      <c r="AK912" s="16"/>
      <c r="AL912" s="16"/>
      <c r="AM912" s="140"/>
      <c r="AN912" s="141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40"/>
      <c r="BG912" s="126"/>
      <c r="BH912" s="16"/>
      <c r="BI912" s="16"/>
      <c r="BJ912" s="16"/>
      <c r="BK912" s="16"/>
      <c r="BL912" s="16"/>
      <c r="BM912" s="16"/>
      <c r="BN912" s="16"/>
      <c r="BO912" s="16"/>
      <c r="BP912" s="140"/>
      <c r="BQ912" s="126"/>
      <c r="BR912" s="16"/>
      <c r="BS912" s="16"/>
      <c r="BT912" s="16"/>
      <c r="BU912" s="16"/>
      <c r="BV912" s="16"/>
      <c r="BW912" s="140"/>
      <c r="BX912" s="126"/>
      <c r="BY912" s="16"/>
      <c r="BZ912" s="140"/>
      <c r="CA912" s="126"/>
      <c r="CB912" s="16"/>
      <c r="CC912" s="140"/>
      <c r="CD912" s="126"/>
      <c r="CE912" s="16"/>
      <c r="CG912" s="12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</row>
    <row r="913" spans="1:147" s="107" customFormat="1" x14ac:dyDescent="0.2">
      <c r="A913" s="81"/>
      <c r="B913" s="16"/>
      <c r="C913" s="115"/>
      <c r="D913" s="116"/>
      <c r="E913" s="16"/>
      <c r="F913" s="16"/>
      <c r="G913" s="16"/>
      <c r="H913" s="16"/>
      <c r="J913" s="126"/>
      <c r="K913" s="126"/>
      <c r="L913" s="126"/>
      <c r="M913" s="126"/>
      <c r="N913" s="126"/>
      <c r="O913" s="126"/>
      <c r="P913" s="126"/>
      <c r="Q913" s="58"/>
      <c r="R913" s="139"/>
      <c r="S913" s="58"/>
      <c r="T913" s="16"/>
      <c r="U913" s="16"/>
      <c r="V913" s="16"/>
      <c r="W913" s="16"/>
      <c r="X913" s="16"/>
      <c r="Y913" s="16"/>
      <c r="Z913" s="16"/>
      <c r="AA913" s="140"/>
      <c r="AB913" s="126"/>
      <c r="AC913" s="16"/>
      <c r="AD913" s="16"/>
      <c r="AE913" s="16"/>
      <c r="AF913" s="16"/>
      <c r="AG913" s="16"/>
      <c r="AH913" s="140"/>
      <c r="AI913" s="126"/>
      <c r="AJ913" s="16"/>
      <c r="AK913" s="16"/>
      <c r="AL913" s="16"/>
      <c r="AM913" s="140"/>
      <c r="AN913" s="141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40"/>
      <c r="BG913" s="126"/>
      <c r="BH913" s="16"/>
      <c r="BI913" s="16"/>
      <c r="BJ913" s="16"/>
      <c r="BK913" s="16"/>
      <c r="BL913" s="16"/>
      <c r="BM913" s="16"/>
      <c r="BN913" s="16"/>
      <c r="BO913" s="16"/>
      <c r="BP913" s="140"/>
      <c r="BQ913" s="126"/>
      <c r="BR913" s="16"/>
      <c r="BS913" s="16"/>
      <c r="BT913" s="16"/>
      <c r="BU913" s="16"/>
      <c r="BV913" s="16"/>
      <c r="BW913" s="140"/>
      <c r="BX913" s="126"/>
      <c r="BY913" s="16"/>
      <c r="BZ913" s="140"/>
      <c r="CA913" s="126"/>
      <c r="CB913" s="16"/>
      <c r="CC913" s="140"/>
      <c r="CD913" s="126"/>
      <c r="CE913" s="16"/>
      <c r="CG913" s="12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</row>
    <row r="914" spans="1:147" s="107" customFormat="1" x14ac:dyDescent="0.2">
      <c r="A914" s="81"/>
      <c r="B914" s="16"/>
      <c r="C914" s="115"/>
      <c r="D914" s="116"/>
      <c r="E914" s="16"/>
      <c r="F914" s="16"/>
      <c r="G914" s="16"/>
      <c r="H914" s="16"/>
      <c r="J914" s="126"/>
      <c r="K914" s="126"/>
      <c r="L914" s="126"/>
      <c r="M914" s="126"/>
      <c r="N914" s="126"/>
      <c r="O914" s="126"/>
      <c r="P914" s="126"/>
      <c r="Q914" s="58"/>
      <c r="R914" s="139"/>
      <c r="S914" s="58"/>
      <c r="T914" s="16"/>
      <c r="U914" s="16"/>
      <c r="V914" s="16"/>
      <c r="W914" s="16"/>
      <c r="X914" s="16"/>
      <c r="Y914" s="16"/>
      <c r="Z914" s="16"/>
      <c r="AA914" s="140"/>
      <c r="AB914" s="126"/>
      <c r="AC914" s="16"/>
      <c r="AD914" s="16"/>
      <c r="AE914" s="16"/>
      <c r="AF914" s="16"/>
      <c r="AG914" s="16"/>
      <c r="AH914" s="140"/>
      <c r="AI914" s="126"/>
      <c r="AJ914" s="16"/>
      <c r="AK914" s="16"/>
      <c r="AL914" s="16"/>
      <c r="AM914" s="140"/>
      <c r="AN914" s="141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40"/>
      <c r="BG914" s="126"/>
      <c r="BH914" s="16"/>
      <c r="BI914" s="16"/>
      <c r="BJ914" s="16"/>
      <c r="BK914" s="16"/>
      <c r="BL914" s="16"/>
      <c r="BM914" s="16"/>
      <c r="BN914" s="16"/>
      <c r="BO914" s="16"/>
      <c r="BP914" s="140"/>
      <c r="BQ914" s="126"/>
      <c r="BR914" s="16"/>
      <c r="BS914" s="16"/>
      <c r="BT914" s="16"/>
      <c r="BU914" s="16"/>
      <c r="BV914" s="16"/>
      <c r="BW914" s="140"/>
      <c r="BX914" s="126"/>
      <c r="BY914" s="16"/>
      <c r="BZ914" s="140"/>
      <c r="CA914" s="126"/>
      <c r="CB914" s="16"/>
      <c r="CC914" s="140"/>
      <c r="CD914" s="126"/>
      <c r="CE914" s="16"/>
      <c r="CG914" s="12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</row>
    <row r="915" spans="1:147" s="107" customFormat="1" x14ac:dyDescent="0.2">
      <c r="A915" s="81"/>
      <c r="B915" s="16"/>
      <c r="C915" s="115"/>
      <c r="D915" s="116"/>
      <c r="E915" s="16"/>
      <c r="F915" s="16"/>
      <c r="G915" s="16"/>
      <c r="H915" s="16"/>
      <c r="J915" s="126"/>
      <c r="K915" s="126"/>
      <c r="L915" s="126"/>
      <c r="M915" s="126"/>
      <c r="N915" s="126"/>
      <c r="O915" s="126"/>
      <c r="P915" s="126"/>
      <c r="Q915" s="58"/>
      <c r="R915" s="139"/>
      <c r="S915" s="58"/>
      <c r="T915" s="16"/>
      <c r="U915" s="16"/>
      <c r="V915" s="16"/>
      <c r="W915" s="16"/>
      <c r="X915" s="16"/>
      <c r="Y915" s="16"/>
      <c r="Z915" s="16"/>
      <c r="AA915" s="140"/>
      <c r="AB915" s="126"/>
      <c r="AC915" s="16"/>
      <c r="AD915" s="16"/>
      <c r="AE915" s="16"/>
      <c r="AF915" s="16"/>
      <c r="AG915" s="16"/>
      <c r="AH915" s="140"/>
      <c r="AI915" s="126"/>
      <c r="AJ915" s="16"/>
      <c r="AK915" s="16"/>
      <c r="AL915" s="16"/>
      <c r="AM915" s="140"/>
      <c r="AN915" s="141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40"/>
      <c r="BG915" s="126"/>
      <c r="BH915" s="16"/>
      <c r="BI915" s="16"/>
      <c r="BJ915" s="16"/>
      <c r="BK915" s="16"/>
      <c r="BL915" s="16"/>
      <c r="BM915" s="16"/>
      <c r="BN915" s="16"/>
      <c r="BO915" s="16"/>
      <c r="BP915" s="140"/>
      <c r="BQ915" s="126"/>
      <c r="BR915" s="16"/>
      <c r="BS915" s="16"/>
      <c r="BT915" s="16"/>
      <c r="BU915" s="16"/>
      <c r="BV915" s="16"/>
      <c r="BW915" s="140"/>
      <c r="BX915" s="126"/>
      <c r="BY915" s="16"/>
      <c r="BZ915" s="140"/>
      <c r="CA915" s="126"/>
      <c r="CB915" s="16"/>
      <c r="CC915" s="140"/>
      <c r="CD915" s="126"/>
      <c r="CE915" s="16"/>
      <c r="CG915" s="12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</row>
    <row r="916" spans="1:147" s="107" customFormat="1" x14ac:dyDescent="0.2">
      <c r="A916" s="81"/>
      <c r="B916" s="16"/>
      <c r="C916" s="115"/>
      <c r="D916" s="116"/>
      <c r="E916" s="16"/>
      <c r="F916" s="16"/>
      <c r="G916" s="16"/>
      <c r="H916" s="16"/>
      <c r="J916" s="126"/>
      <c r="K916" s="126"/>
      <c r="L916" s="126"/>
      <c r="M916" s="126"/>
      <c r="N916" s="126"/>
      <c r="O916" s="126"/>
      <c r="P916" s="126"/>
      <c r="Q916" s="58"/>
      <c r="R916" s="139"/>
      <c r="S916" s="58"/>
      <c r="T916" s="16"/>
      <c r="U916" s="16"/>
      <c r="V916" s="16"/>
      <c r="W916" s="16"/>
      <c r="X916" s="16"/>
      <c r="Y916" s="16"/>
      <c r="Z916" s="16"/>
      <c r="AA916" s="140"/>
      <c r="AB916" s="126"/>
      <c r="AC916" s="16"/>
      <c r="AD916" s="16"/>
      <c r="AE916" s="16"/>
      <c r="AF916" s="16"/>
      <c r="AG916" s="16"/>
      <c r="AH916" s="140"/>
      <c r="AI916" s="126"/>
      <c r="AJ916" s="16"/>
      <c r="AK916" s="16"/>
      <c r="AL916" s="16"/>
      <c r="AM916" s="140"/>
      <c r="AN916" s="141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40"/>
      <c r="BG916" s="126"/>
      <c r="BH916" s="16"/>
      <c r="BI916" s="16"/>
      <c r="BJ916" s="16"/>
      <c r="BK916" s="16"/>
      <c r="BL916" s="16"/>
      <c r="BM916" s="16"/>
      <c r="BN916" s="16"/>
      <c r="BO916" s="16"/>
      <c r="BP916" s="140"/>
      <c r="BQ916" s="126"/>
      <c r="BR916" s="16"/>
      <c r="BS916" s="16"/>
      <c r="BT916" s="16"/>
      <c r="BU916" s="16"/>
      <c r="BV916" s="16"/>
      <c r="BW916" s="140"/>
      <c r="BX916" s="126"/>
      <c r="BY916" s="16"/>
      <c r="BZ916" s="140"/>
      <c r="CA916" s="126"/>
      <c r="CB916" s="16"/>
      <c r="CC916" s="140"/>
      <c r="CD916" s="126"/>
      <c r="CE916" s="16"/>
      <c r="CG916" s="12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</row>
    <row r="917" spans="1:147" s="107" customFormat="1" x14ac:dyDescent="0.2">
      <c r="A917" s="138"/>
      <c r="B917" s="16"/>
      <c r="C917" s="115"/>
      <c r="D917" s="116"/>
      <c r="E917" s="16"/>
      <c r="F917" s="16"/>
      <c r="G917" s="16"/>
      <c r="H917" s="16"/>
      <c r="J917" s="126"/>
      <c r="K917" s="126"/>
      <c r="L917" s="126"/>
      <c r="M917" s="126"/>
      <c r="N917" s="126"/>
      <c r="O917" s="126"/>
      <c r="P917" s="126"/>
      <c r="Q917" s="58"/>
      <c r="R917" s="139"/>
      <c r="S917" s="58"/>
      <c r="T917" s="16"/>
      <c r="U917" s="16"/>
      <c r="V917" s="16"/>
      <c r="W917" s="16"/>
      <c r="X917" s="16"/>
      <c r="Y917" s="16"/>
      <c r="Z917" s="16"/>
      <c r="AA917" s="140"/>
      <c r="AB917" s="126"/>
      <c r="AC917" s="16"/>
      <c r="AD917" s="16"/>
      <c r="AE917" s="16"/>
      <c r="AF917" s="16"/>
      <c r="AG917" s="16"/>
      <c r="AH917" s="140"/>
      <c r="AI917" s="126"/>
      <c r="AJ917" s="16"/>
      <c r="AK917" s="16"/>
      <c r="AL917" s="16"/>
      <c r="AM917" s="140"/>
      <c r="AN917" s="141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40"/>
      <c r="BG917" s="126"/>
      <c r="BH917" s="16"/>
      <c r="BI917" s="16"/>
      <c r="BJ917" s="16"/>
      <c r="BK917" s="16"/>
      <c r="BL917" s="16"/>
      <c r="BM917" s="16"/>
      <c r="BN917" s="16"/>
      <c r="BO917" s="16"/>
      <c r="BP917" s="140"/>
      <c r="BQ917" s="126"/>
      <c r="BR917" s="16"/>
      <c r="BS917" s="16"/>
      <c r="BT917" s="16"/>
      <c r="BU917" s="16"/>
      <c r="BV917" s="16"/>
      <c r="BW917" s="140"/>
      <c r="BX917" s="126"/>
      <c r="BY917" s="16"/>
      <c r="BZ917" s="140"/>
      <c r="CA917" s="126"/>
      <c r="CB917" s="16"/>
      <c r="CC917" s="140"/>
      <c r="CD917" s="126"/>
      <c r="CE917" s="16"/>
      <c r="CG917" s="12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</row>
    <row r="918" spans="1:147" s="107" customFormat="1" x14ac:dyDescent="0.2">
      <c r="A918" s="81"/>
      <c r="B918" s="16"/>
      <c r="C918" s="115"/>
      <c r="D918" s="116"/>
      <c r="E918" s="16"/>
      <c r="F918" s="16"/>
      <c r="G918" s="16"/>
      <c r="H918" s="16"/>
      <c r="J918" s="126"/>
      <c r="K918" s="126"/>
      <c r="L918" s="126"/>
      <c r="M918" s="126"/>
      <c r="N918" s="126"/>
      <c r="O918" s="126"/>
      <c r="P918" s="126"/>
      <c r="Q918" s="58"/>
      <c r="R918" s="139"/>
      <c r="S918" s="58"/>
      <c r="T918" s="16"/>
      <c r="U918" s="16"/>
      <c r="V918" s="16"/>
      <c r="W918" s="16"/>
      <c r="X918" s="16"/>
      <c r="Y918" s="16"/>
      <c r="Z918" s="16"/>
      <c r="AA918" s="140"/>
      <c r="AB918" s="126"/>
      <c r="AC918" s="16"/>
      <c r="AD918" s="16"/>
      <c r="AE918" s="16"/>
      <c r="AF918" s="16"/>
      <c r="AG918" s="16"/>
      <c r="AH918" s="140"/>
      <c r="AI918" s="126"/>
      <c r="AJ918" s="16"/>
      <c r="AK918" s="16"/>
      <c r="AL918" s="16"/>
      <c r="AM918" s="140"/>
      <c r="AN918" s="141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40"/>
      <c r="BG918" s="126"/>
      <c r="BH918" s="16"/>
      <c r="BI918" s="16"/>
      <c r="BJ918" s="16"/>
      <c r="BK918" s="16"/>
      <c r="BL918" s="16"/>
      <c r="BM918" s="16"/>
      <c r="BN918" s="16"/>
      <c r="BO918" s="16"/>
      <c r="BP918" s="140"/>
      <c r="BQ918" s="126"/>
      <c r="BR918" s="16"/>
      <c r="BS918" s="16"/>
      <c r="BT918" s="16"/>
      <c r="BU918" s="16"/>
      <c r="BV918" s="16"/>
      <c r="BW918" s="140"/>
      <c r="BX918" s="126"/>
      <c r="BY918" s="16"/>
      <c r="BZ918" s="140"/>
      <c r="CA918" s="126"/>
      <c r="CB918" s="16"/>
      <c r="CC918" s="140"/>
      <c r="CD918" s="126"/>
      <c r="CE918" s="16"/>
      <c r="CG918" s="12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</row>
    <row r="919" spans="1:147" s="107" customFormat="1" x14ac:dyDescent="0.2">
      <c r="A919" s="81"/>
      <c r="B919" s="16"/>
      <c r="C919" s="115"/>
      <c r="D919" s="116"/>
      <c r="E919" s="16"/>
      <c r="F919" s="16"/>
      <c r="G919" s="16"/>
      <c r="H919" s="16"/>
      <c r="J919" s="126"/>
      <c r="K919" s="126"/>
      <c r="L919" s="126"/>
      <c r="M919" s="126"/>
      <c r="N919" s="126"/>
      <c r="O919" s="126"/>
      <c r="P919" s="126"/>
      <c r="Q919" s="58"/>
      <c r="R919" s="139"/>
      <c r="S919" s="58"/>
      <c r="T919" s="16"/>
      <c r="U919" s="16"/>
      <c r="V919" s="16"/>
      <c r="W919" s="16"/>
      <c r="X919" s="16"/>
      <c r="Y919" s="16"/>
      <c r="Z919" s="16"/>
      <c r="AA919" s="140"/>
      <c r="AB919" s="126"/>
      <c r="AC919" s="16"/>
      <c r="AD919" s="16"/>
      <c r="AE919" s="16"/>
      <c r="AF919" s="16"/>
      <c r="AG919" s="16"/>
      <c r="AH919" s="140"/>
      <c r="AI919" s="126"/>
      <c r="AJ919" s="16"/>
      <c r="AK919" s="16"/>
      <c r="AL919" s="16"/>
      <c r="AM919" s="140"/>
      <c r="AN919" s="141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40"/>
      <c r="BG919" s="126"/>
      <c r="BH919" s="16"/>
      <c r="BI919" s="16"/>
      <c r="BJ919" s="16"/>
      <c r="BK919" s="16"/>
      <c r="BL919" s="16"/>
      <c r="BM919" s="16"/>
      <c r="BN919" s="16"/>
      <c r="BO919" s="16"/>
      <c r="BP919" s="140"/>
      <c r="BQ919" s="126"/>
      <c r="BR919" s="16"/>
      <c r="BS919" s="16"/>
      <c r="BT919" s="16"/>
      <c r="BU919" s="16"/>
      <c r="BV919" s="16"/>
      <c r="BW919" s="140"/>
      <c r="BX919" s="126"/>
      <c r="BY919" s="16"/>
      <c r="BZ919" s="140"/>
      <c r="CA919" s="126"/>
      <c r="CB919" s="16"/>
      <c r="CC919" s="140"/>
      <c r="CD919" s="126"/>
      <c r="CE919" s="16"/>
      <c r="CG919" s="12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</row>
    <row r="920" spans="1:147" s="107" customFormat="1" x14ac:dyDescent="0.2">
      <c r="A920" s="81"/>
      <c r="B920" s="16"/>
      <c r="C920" s="115"/>
      <c r="D920" s="116"/>
      <c r="E920" s="16"/>
      <c r="F920" s="16"/>
      <c r="G920" s="16"/>
      <c r="H920" s="16"/>
      <c r="J920" s="126"/>
      <c r="K920" s="126"/>
      <c r="L920" s="126"/>
      <c r="M920" s="126"/>
      <c r="N920" s="126"/>
      <c r="O920" s="126"/>
      <c r="P920" s="126"/>
      <c r="Q920" s="58"/>
      <c r="R920" s="139"/>
      <c r="S920" s="58"/>
      <c r="T920" s="16"/>
      <c r="U920" s="16"/>
      <c r="V920" s="16"/>
      <c r="W920" s="16"/>
      <c r="X920" s="16"/>
      <c r="Y920" s="16"/>
      <c r="Z920" s="16"/>
      <c r="AA920" s="140"/>
      <c r="AB920" s="126"/>
      <c r="AC920" s="16"/>
      <c r="AD920" s="16"/>
      <c r="AE920" s="16"/>
      <c r="AF920" s="16"/>
      <c r="AG920" s="16"/>
      <c r="AH920" s="140"/>
      <c r="AI920" s="126"/>
      <c r="AJ920" s="16"/>
      <c r="AK920" s="16"/>
      <c r="AL920" s="16"/>
      <c r="AM920" s="140"/>
      <c r="AN920" s="141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40"/>
      <c r="BG920" s="126"/>
      <c r="BH920" s="16"/>
      <c r="BI920" s="16"/>
      <c r="BJ920" s="16"/>
      <c r="BK920" s="16"/>
      <c r="BL920" s="16"/>
      <c r="BM920" s="16"/>
      <c r="BN920" s="16"/>
      <c r="BO920" s="16"/>
      <c r="BP920" s="140"/>
      <c r="BQ920" s="126"/>
      <c r="BR920" s="16"/>
      <c r="BS920" s="16"/>
      <c r="BT920" s="16"/>
      <c r="BU920" s="16"/>
      <c r="BV920" s="16"/>
      <c r="BW920" s="140"/>
      <c r="BX920" s="126"/>
      <c r="BY920" s="16"/>
      <c r="BZ920" s="140"/>
      <c r="CA920" s="126"/>
      <c r="CB920" s="16"/>
      <c r="CC920" s="140"/>
      <c r="CD920" s="126"/>
      <c r="CE920" s="16"/>
      <c r="CG920" s="12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</row>
    <row r="921" spans="1:147" s="107" customFormat="1" x14ac:dyDescent="0.2">
      <c r="A921" s="81"/>
      <c r="B921" s="16"/>
      <c r="C921" s="115"/>
      <c r="D921" s="116"/>
      <c r="E921" s="16"/>
      <c r="F921" s="16"/>
      <c r="G921" s="16"/>
      <c r="H921" s="16"/>
      <c r="J921" s="126"/>
      <c r="K921" s="126"/>
      <c r="L921" s="126"/>
      <c r="M921" s="126"/>
      <c r="N921" s="126"/>
      <c r="O921" s="126"/>
      <c r="P921" s="126"/>
      <c r="Q921" s="58"/>
      <c r="R921" s="139"/>
      <c r="S921" s="58"/>
      <c r="T921" s="16"/>
      <c r="U921" s="16"/>
      <c r="V921" s="16"/>
      <c r="W921" s="16"/>
      <c r="X921" s="16"/>
      <c r="Y921" s="16"/>
      <c r="Z921" s="16"/>
      <c r="AA921" s="140"/>
      <c r="AB921" s="126"/>
      <c r="AC921" s="16"/>
      <c r="AD921" s="16"/>
      <c r="AE921" s="16"/>
      <c r="AF921" s="16"/>
      <c r="AG921" s="16"/>
      <c r="AH921" s="140"/>
      <c r="AI921" s="126"/>
      <c r="AJ921" s="16"/>
      <c r="AK921" s="16"/>
      <c r="AL921" s="16"/>
      <c r="AM921" s="140"/>
      <c r="AN921" s="141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40"/>
      <c r="BG921" s="126"/>
      <c r="BH921" s="16"/>
      <c r="BI921" s="16"/>
      <c r="BJ921" s="16"/>
      <c r="BK921" s="16"/>
      <c r="BL921" s="16"/>
      <c r="BM921" s="16"/>
      <c r="BN921" s="16"/>
      <c r="BO921" s="16"/>
      <c r="BP921" s="140"/>
      <c r="BQ921" s="126"/>
      <c r="BR921" s="16"/>
      <c r="BS921" s="16"/>
      <c r="BT921" s="16"/>
      <c r="BU921" s="16"/>
      <c r="BV921" s="16"/>
      <c r="BW921" s="140"/>
      <c r="BX921" s="126"/>
      <c r="BY921" s="16"/>
      <c r="BZ921" s="140"/>
      <c r="CA921" s="126"/>
      <c r="CB921" s="16"/>
      <c r="CC921" s="140"/>
      <c r="CD921" s="126"/>
      <c r="CE921" s="16"/>
      <c r="CG921" s="12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</row>
    <row r="922" spans="1:147" s="107" customFormat="1" x14ac:dyDescent="0.2">
      <c r="A922" s="81"/>
      <c r="B922" s="16"/>
      <c r="C922" s="115"/>
      <c r="D922" s="116"/>
      <c r="E922" s="16"/>
      <c r="F922" s="16"/>
      <c r="G922" s="16"/>
      <c r="H922" s="16"/>
      <c r="J922" s="126"/>
      <c r="K922" s="126"/>
      <c r="L922" s="126"/>
      <c r="M922" s="126"/>
      <c r="N922" s="126"/>
      <c r="O922" s="126"/>
      <c r="P922" s="126"/>
      <c r="Q922" s="58"/>
      <c r="R922" s="139"/>
      <c r="S922" s="58"/>
      <c r="T922" s="16"/>
      <c r="U922" s="16"/>
      <c r="V922" s="16"/>
      <c r="W922" s="16"/>
      <c r="X922" s="16"/>
      <c r="Y922" s="16"/>
      <c r="Z922" s="16"/>
      <c r="AA922" s="140"/>
      <c r="AB922" s="126"/>
      <c r="AC922" s="16"/>
      <c r="AD922" s="16"/>
      <c r="AE922" s="16"/>
      <c r="AF922" s="16"/>
      <c r="AG922" s="16"/>
      <c r="AH922" s="140"/>
      <c r="AI922" s="126"/>
      <c r="AJ922" s="16"/>
      <c r="AK922" s="16"/>
      <c r="AL922" s="16"/>
      <c r="AM922" s="140"/>
      <c r="AN922" s="141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40"/>
      <c r="BG922" s="126"/>
      <c r="BH922" s="16"/>
      <c r="BI922" s="16"/>
      <c r="BJ922" s="16"/>
      <c r="BK922" s="16"/>
      <c r="BL922" s="16"/>
      <c r="BM922" s="16"/>
      <c r="BN922" s="16"/>
      <c r="BO922" s="16"/>
      <c r="BP922" s="140"/>
      <c r="BQ922" s="126"/>
      <c r="BR922" s="16"/>
      <c r="BS922" s="16"/>
      <c r="BT922" s="16"/>
      <c r="BU922" s="16"/>
      <c r="BV922" s="16"/>
      <c r="BW922" s="140"/>
      <c r="BX922" s="126"/>
      <c r="BY922" s="16"/>
      <c r="BZ922" s="140"/>
      <c r="CA922" s="126"/>
      <c r="CB922" s="16"/>
      <c r="CC922" s="140"/>
      <c r="CD922" s="126"/>
      <c r="CE922" s="16"/>
      <c r="CG922" s="12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</row>
    <row r="923" spans="1:147" s="107" customFormat="1" x14ac:dyDescent="0.2">
      <c r="A923" s="81"/>
      <c r="B923" s="16"/>
      <c r="C923" s="115"/>
      <c r="D923" s="116"/>
      <c r="E923" s="16"/>
      <c r="F923" s="16"/>
      <c r="G923" s="16"/>
      <c r="H923" s="16"/>
      <c r="J923" s="126"/>
      <c r="K923" s="126"/>
      <c r="L923" s="126"/>
      <c r="M923" s="126"/>
      <c r="N923" s="126"/>
      <c r="O923" s="126"/>
      <c r="P923" s="126"/>
      <c r="Q923" s="58"/>
      <c r="R923" s="139"/>
      <c r="S923" s="58"/>
      <c r="T923" s="16"/>
      <c r="U923" s="16"/>
      <c r="V923" s="16"/>
      <c r="W923" s="16"/>
      <c r="X923" s="16"/>
      <c r="Y923" s="16"/>
      <c r="Z923" s="16"/>
      <c r="AA923" s="140"/>
      <c r="AB923" s="126"/>
      <c r="AC923" s="16"/>
      <c r="AD923" s="16"/>
      <c r="AE923" s="16"/>
      <c r="AF923" s="16"/>
      <c r="AG923" s="16"/>
      <c r="AH923" s="140"/>
      <c r="AI923" s="126"/>
      <c r="AJ923" s="16"/>
      <c r="AK923" s="16"/>
      <c r="AL923" s="16"/>
      <c r="AM923" s="140"/>
      <c r="AN923" s="141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40"/>
      <c r="BG923" s="126"/>
      <c r="BH923" s="16"/>
      <c r="BI923" s="16"/>
      <c r="BJ923" s="16"/>
      <c r="BK923" s="16"/>
      <c r="BL923" s="16"/>
      <c r="BM923" s="16"/>
      <c r="BN923" s="16"/>
      <c r="BO923" s="16"/>
      <c r="BP923" s="140"/>
      <c r="BQ923" s="126"/>
      <c r="BR923" s="16"/>
      <c r="BS923" s="16"/>
      <c r="BT923" s="16"/>
      <c r="BU923" s="16"/>
      <c r="BV923" s="16"/>
      <c r="BW923" s="140"/>
      <c r="BX923" s="126"/>
      <c r="BY923" s="16"/>
      <c r="BZ923" s="140"/>
      <c r="CA923" s="126"/>
      <c r="CB923" s="16"/>
      <c r="CC923" s="140"/>
      <c r="CD923" s="126"/>
      <c r="CE923" s="16"/>
      <c r="CG923" s="12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</row>
    <row r="924" spans="1:147" s="107" customFormat="1" x14ac:dyDescent="0.2">
      <c r="A924" s="81"/>
      <c r="B924" s="16"/>
      <c r="C924" s="115"/>
      <c r="D924" s="116"/>
      <c r="E924" s="16"/>
      <c r="F924" s="16"/>
      <c r="G924" s="16"/>
      <c r="H924" s="16"/>
      <c r="J924" s="126"/>
      <c r="K924" s="126"/>
      <c r="L924" s="126"/>
      <c r="M924" s="126"/>
      <c r="N924" s="126"/>
      <c r="O924" s="126"/>
      <c r="P924" s="126"/>
      <c r="Q924" s="58"/>
      <c r="R924" s="139"/>
      <c r="S924" s="58"/>
      <c r="T924" s="16"/>
      <c r="U924" s="16"/>
      <c r="V924" s="16"/>
      <c r="W924" s="16"/>
      <c r="X924" s="16"/>
      <c r="Y924" s="16"/>
      <c r="Z924" s="16"/>
      <c r="AA924" s="140"/>
      <c r="AB924" s="126"/>
      <c r="AC924" s="16"/>
      <c r="AD924" s="16"/>
      <c r="AE924" s="16"/>
      <c r="AF924" s="16"/>
      <c r="AG924" s="16"/>
      <c r="AH924" s="140"/>
      <c r="AI924" s="126"/>
      <c r="AJ924" s="16"/>
      <c r="AK924" s="16"/>
      <c r="AL924" s="16"/>
      <c r="AM924" s="140"/>
      <c r="AN924" s="141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40"/>
      <c r="BG924" s="126"/>
      <c r="BH924" s="16"/>
      <c r="BI924" s="16"/>
      <c r="BJ924" s="16"/>
      <c r="BK924" s="16"/>
      <c r="BL924" s="16"/>
      <c r="BM924" s="16"/>
      <c r="BN924" s="16"/>
      <c r="BO924" s="16"/>
      <c r="BP924" s="140"/>
      <c r="BQ924" s="126"/>
      <c r="BR924" s="16"/>
      <c r="BS924" s="16"/>
      <c r="BT924" s="16"/>
      <c r="BU924" s="16"/>
      <c r="BV924" s="16"/>
      <c r="BW924" s="140"/>
      <c r="BX924" s="126"/>
      <c r="BY924" s="16"/>
      <c r="BZ924" s="140"/>
      <c r="CA924" s="126"/>
      <c r="CB924" s="16"/>
      <c r="CC924" s="140"/>
      <c r="CD924" s="126"/>
      <c r="CE924" s="16"/>
      <c r="CG924" s="12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</row>
    <row r="925" spans="1:147" s="107" customFormat="1" x14ac:dyDescent="0.2">
      <c r="A925" s="81"/>
      <c r="B925" s="16"/>
      <c r="C925" s="115"/>
      <c r="D925" s="116"/>
      <c r="E925" s="16"/>
      <c r="F925" s="16"/>
      <c r="G925" s="16"/>
      <c r="H925" s="16"/>
      <c r="J925" s="126"/>
      <c r="K925" s="126"/>
      <c r="L925" s="126"/>
      <c r="M925" s="126"/>
      <c r="N925" s="126"/>
      <c r="O925" s="126"/>
      <c r="P925" s="126"/>
      <c r="Q925" s="58"/>
      <c r="R925" s="139"/>
      <c r="S925" s="58"/>
      <c r="T925" s="16"/>
      <c r="U925" s="16"/>
      <c r="V925" s="16"/>
      <c r="W925" s="16"/>
      <c r="X925" s="16"/>
      <c r="Y925" s="16"/>
      <c r="Z925" s="16"/>
      <c r="AA925" s="140"/>
      <c r="AB925" s="126"/>
      <c r="AC925" s="16"/>
      <c r="AD925" s="16"/>
      <c r="AE925" s="16"/>
      <c r="AF925" s="16"/>
      <c r="AG925" s="16"/>
      <c r="AH925" s="140"/>
      <c r="AI925" s="126"/>
      <c r="AJ925" s="16"/>
      <c r="AK925" s="16"/>
      <c r="AL925" s="16"/>
      <c r="AM925" s="140"/>
      <c r="AN925" s="141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40"/>
      <c r="BG925" s="126"/>
      <c r="BH925" s="16"/>
      <c r="BI925" s="16"/>
      <c r="BJ925" s="16"/>
      <c r="BK925" s="16"/>
      <c r="BL925" s="16"/>
      <c r="BM925" s="16"/>
      <c r="BN925" s="16"/>
      <c r="BO925" s="16"/>
      <c r="BP925" s="140"/>
      <c r="BQ925" s="126"/>
      <c r="BR925" s="16"/>
      <c r="BS925" s="16"/>
      <c r="BT925" s="16"/>
      <c r="BU925" s="16"/>
      <c r="BV925" s="16"/>
      <c r="BW925" s="140"/>
      <c r="BX925" s="126"/>
      <c r="BY925" s="16"/>
      <c r="BZ925" s="140"/>
      <c r="CA925" s="126"/>
      <c r="CB925" s="16"/>
      <c r="CC925" s="140"/>
      <c r="CD925" s="126"/>
      <c r="CE925" s="16"/>
      <c r="CG925" s="12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</row>
    <row r="926" spans="1:147" s="107" customFormat="1" x14ac:dyDescent="0.2">
      <c r="A926" s="81"/>
      <c r="B926" s="16"/>
      <c r="C926" s="115"/>
      <c r="D926" s="116"/>
      <c r="E926" s="16"/>
      <c r="F926" s="16"/>
      <c r="G926" s="16"/>
      <c r="H926" s="16"/>
      <c r="J926" s="126"/>
      <c r="K926" s="126"/>
      <c r="L926" s="126"/>
      <c r="M926" s="126"/>
      <c r="N926" s="126"/>
      <c r="O926" s="126"/>
      <c r="P926" s="126"/>
      <c r="Q926" s="58"/>
      <c r="R926" s="139"/>
      <c r="S926" s="58"/>
      <c r="T926" s="16"/>
      <c r="U926" s="16"/>
      <c r="V926" s="16"/>
      <c r="W926" s="16"/>
      <c r="X926" s="16"/>
      <c r="Y926" s="16"/>
      <c r="Z926" s="16"/>
      <c r="AA926" s="140"/>
      <c r="AB926" s="126"/>
      <c r="AC926" s="16"/>
      <c r="AD926" s="16"/>
      <c r="AE926" s="16"/>
      <c r="AF926" s="16"/>
      <c r="AG926" s="16"/>
      <c r="AH926" s="140"/>
      <c r="AI926" s="126"/>
      <c r="AJ926" s="16"/>
      <c r="AK926" s="16"/>
      <c r="AL926" s="16"/>
      <c r="AM926" s="140"/>
      <c r="AN926" s="141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40"/>
      <c r="BG926" s="126"/>
      <c r="BH926" s="16"/>
      <c r="BI926" s="16"/>
      <c r="BJ926" s="16"/>
      <c r="BK926" s="16"/>
      <c r="BL926" s="16"/>
      <c r="BM926" s="16"/>
      <c r="BN926" s="16"/>
      <c r="BO926" s="16"/>
      <c r="BP926" s="140"/>
      <c r="BQ926" s="126"/>
      <c r="BR926" s="16"/>
      <c r="BS926" s="16"/>
      <c r="BT926" s="16"/>
      <c r="BU926" s="16"/>
      <c r="BV926" s="16"/>
      <c r="BW926" s="140"/>
      <c r="BX926" s="126"/>
      <c r="BY926" s="16"/>
      <c r="BZ926" s="140"/>
      <c r="CA926" s="126"/>
      <c r="CB926" s="16"/>
      <c r="CC926" s="140"/>
      <c r="CD926" s="126"/>
      <c r="CE926" s="16"/>
      <c r="CG926" s="12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</row>
    <row r="927" spans="1:147" s="107" customFormat="1" x14ac:dyDescent="0.2">
      <c r="A927" s="81"/>
      <c r="B927" s="16"/>
      <c r="C927" s="115"/>
      <c r="D927" s="116"/>
      <c r="E927" s="16"/>
      <c r="F927" s="16"/>
      <c r="G927" s="16"/>
      <c r="H927" s="16"/>
      <c r="J927" s="126"/>
      <c r="K927" s="126"/>
      <c r="L927" s="126"/>
      <c r="M927" s="126"/>
      <c r="N927" s="126"/>
      <c r="O927" s="126"/>
      <c r="P927" s="126"/>
      <c r="Q927" s="58"/>
      <c r="R927" s="139"/>
      <c r="S927" s="58"/>
      <c r="T927" s="16"/>
      <c r="U927" s="16"/>
      <c r="V927" s="16"/>
      <c r="W927" s="16"/>
      <c r="X927" s="16"/>
      <c r="Y927" s="16"/>
      <c r="Z927" s="16"/>
      <c r="AA927" s="140"/>
      <c r="AB927" s="126"/>
      <c r="AC927" s="16"/>
      <c r="AD927" s="16"/>
      <c r="AE927" s="16"/>
      <c r="AF927" s="16"/>
      <c r="AG927" s="16"/>
      <c r="AH927" s="140"/>
      <c r="AI927" s="126"/>
      <c r="AJ927" s="16"/>
      <c r="AK927" s="16"/>
      <c r="AL927" s="16"/>
      <c r="AM927" s="140"/>
      <c r="AN927" s="141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40"/>
      <c r="BG927" s="126"/>
      <c r="BH927" s="16"/>
      <c r="BI927" s="16"/>
      <c r="BJ927" s="16"/>
      <c r="BK927" s="16"/>
      <c r="BL927" s="16"/>
      <c r="BM927" s="16"/>
      <c r="BN927" s="16"/>
      <c r="BO927" s="16"/>
      <c r="BP927" s="140"/>
      <c r="BQ927" s="126"/>
      <c r="BR927" s="16"/>
      <c r="BS927" s="16"/>
      <c r="BT927" s="16"/>
      <c r="BU927" s="16"/>
      <c r="BV927" s="16"/>
      <c r="BW927" s="140"/>
      <c r="BX927" s="126"/>
      <c r="BY927" s="16"/>
      <c r="BZ927" s="140"/>
      <c r="CA927" s="126"/>
      <c r="CB927" s="16"/>
      <c r="CC927" s="140"/>
      <c r="CD927" s="126"/>
      <c r="CE927" s="16"/>
      <c r="CG927" s="12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</row>
    <row r="928" spans="1:147" s="107" customFormat="1" x14ac:dyDescent="0.2">
      <c r="A928" s="81"/>
      <c r="B928" s="16"/>
      <c r="C928" s="115"/>
      <c r="D928" s="116"/>
      <c r="E928" s="16"/>
      <c r="F928" s="16"/>
      <c r="G928" s="16"/>
      <c r="H928" s="16"/>
      <c r="J928" s="126"/>
      <c r="K928" s="126"/>
      <c r="L928" s="126"/>
      <c r="M928" s="126"/>
      <c r="N928" s="126"/>
      <c r="O928" s="126"/>
      <c r="P928" s="126"/>
      <c r="Q928" s="58"/>
      <c r="R928" s="139"/>
      <c r="S928" s="58"/>
      <c r="T928" s="16"/>
      <c r="U928" s="16"/>
      <c r="V928" s="16"/>
      <c r="W928" s="16"/>
      <c r="X928" s="16"/>
      <c r="Y928" s="16"/>
      <c r="Z928" s="16"/>
      <c r="AA928" s="140"/>
      <c r="AB928" s="126"/>
      <c r="AC928" s="16"/>
      <c r="AD928" s="16"/>
      <c r="AE928" s="16"/>
      <c r="AF928" s="16"/>
      <c r="AG928" s="16"/>
      <c r="AH928" s="140"/>
      <c r="AI928" s="126"/>
      <c r="AJ928" s="16"/>
      <c r="AK928" s="16"/>
      <c r="AL928" s="16"/>
      <c r="AM928" s="140"/>
      <c r="AN928" s="141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40"/>
      <c r="BG928" s="126"/>
      <c r="BH928" s="16"/>
      <c r="BI928" s="16"/>
      <c r="BJ928" s="16"/>
      <c r="BK928" s="16"/>
      <c r="BL928" s="16"/>
      <c r="BM928" s="16"/>
      <c r="BN928" s="16"/>
      <c r="BO928" s="16"/>
      <c r="BP928" s="140"/>
      <c r="BQ928" s="126"/>
      <c r="BR928" s="16"/>
      <c r="BS928" s="16"/>
      <c r="BT928" s="16"/>
      <c r="BU928" s="16"/>
      <c r="BV928" s="16"/>
      <c r="BW928" s="140"/>
      <c r="BX928" s="126"/>
      <c r="BY928" s="16"/>
      <c r="BZ928" s="140"/>
      <c r="CA928" s="126"/>
      <c r="CB928" s="16"/>
      <c r="CC928" s="140"/>
      <c r="CD928" s="126"/>
      <c r="CE928" s="16"/>
      <c r="CG928" s="12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</row>
    <row r="929" spans="1:147" s="107" customFormat="1" x14ac:dyDescent="0.2">
      <c r="A929" s="81"/>
      <c r="B929" s="16"/>
      <c r="C929" s="115"/>
      <c r="D929" s="116"/>
      <c r="E929" s="16"/>
      <c r="F929" s="16"/>
      <c r="G929" s="16"/>
      <c r="H929" s="16"/>
      <c r="J929" s="126"/>
      <c r="K929" s="126"/>
      <c r="L929" s="126"/>
      <c r="M929" s="126"/>
      <c r="N929" s="126"/>
      <c r="O929" s="126"/>
      <c r="P929" s="126"/>
      <c r="Q929" s="58"/>
      <c r="R929" s="139"/>
      <c r="S929" s="58"/>
      <c r="T929" s="16"/>
      <c r="U929" s="16"/>
      <c r="V929" s="16"/>
      <c r="W929" s="16"/>
      <c r="X929" s="16"/>
      <c r="Y929" s="16"/>
      <c r="Z929" s="16"/>
      <c r="AA929" s="140"/>
      <c r="AB929" s="126"/>
      <c r="AC929" s="16"/>
      <c r="AD929" s="16"/>
      <c r="AE929" s="16"/>
      <c r="AF929" s="16"/>
      <c r="AG929" s="16"/>
      <c r="AH929" s="140"/>
      <c r="AI929" s="126"/>
      <c r="AJ929" s="16"/>
      <c r="AK929" s="16"/>
      <c r="AL929" s="16"/>
      <c r="AM929" s="140"/>
      <c r="AN929" s="141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40"/>
      <c r="BG929" s="126"/>
      <c r="BH929" s="16"/>
      <c r="BI929" s="16"/>
      <c r="BJ929" s="16"/>
      <c r="BK929" s="16"/>
      <c r="BL929" s="16"/>
      <c r="BM929" s="16"/>
      <c r="BN929" s="16"/>
      <c r="BO929" s="16"/>
      <c r="BP929" s="140"/>
      <c r="BQ929" s="126"/>
      <c r="BR929" s="16"/>
      <c r="BS929" s="16"/>
      <c r="BT929" s="16"/>
      <c r="BU929" s="16"/>
      <c r="BV929" s="16"/>
      <c r="BW929" s="140"/>
      <c r="BX929" s="126"/>
      <c r="BY929" s="16"/>
      <c r="BZ929" s="140"/>
      <c r="CA929" s="126"/>
      <c r="CB929" s="16"/>
      <c r="CC929" s="140"/>
      <c r="CD929" s="126"/>
      <c r="CE929" s="16"/>
      <c r="CG929" s="12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</row>
    <row r="930" spans="1:147" s="107" customFormat="1" x14ac:dyDescent="0.2">
      <c r="A930" s="81"/>
      <c r="B930" s="16"/>
      <c r="C930" s="115"/>
      <c r="D930" s="116"/>
      <c r="E930" s="16"/>
      <c r="F930" s="16"/>
      <c r="G930" s="16"/>
      <c r="H930" s="16"/>
      <c r="J930" s="126"/>
      <c r="K930" s="126"/>
      <c r="L930" s="126"/>
      <c r="M930" s="126"/>
      <c r="N930" s="126"/>
      <c r="O930" s="126"/>
      <c r="P930" s="126"/>
      <c r="Q930" s="58"/>
      <c r="R930" s="139"/>
      <c r="S930" s="58"/>
      <c r="T930" s="16"/>
      <c r="U930" s="16"/>
      <c r="V930" s="16"/>
      <c r="W930" s="16"/>
      <c r="X930" s="16"/>
      <c r="Y930" s="16"/>
      <c r="Z930" s="16"/>
      <c r="AA930" s="140"/>
      <c r="AB930" s="126"/>
      <c r="AC930" s="16"/>
      <c r="AD930" s="16"/>
      <c r="AE930" s="16"/>
      <c r="AF930" s="16"/>
      <c r="AG930" s="16"/>
      <c r="AH930" s="140"/>
      <c r="AI930" s="126"/>
      <c r="AJ930" s="16"/>
      <c r="AK930" s="16"/>
      <c r="AL930" s="16"/>
      <c r="AM930" s="140"/>
      <c r="AN930" s="141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40"/>
      <c r="BG930" s="126"/>
      <c r="BH930" s="16"/>
      <c r="BI930" s="16"/>
      <c r="BJ930" s="16"/>
      <c r="BK930" s="16"/>
      <c r="BL930" s="16"/>
      <c r="BM930" s="16"/>
      <c r="BN930" s="16"/>
      <c r="BO930" s="16"/>
      <c r="BP930" s="140"/>
      <c r="BQ930" s="126"/>
      <c r="BR930" s="16"/>
      <c r="BS930" s="16"/>
      <c r="BT930" s="16"/>
      <c r="BU930" s="16"/>
      <c r="BV930" s="16"/>
      <c r="BW930" s="140"/>
      <c r="BX930" s="126"/>
      <c r="BY930" s="16"/>
      <c r="BZ930" s="140"/>
      <c r="CA930" s="126"/>
      <c r="CB930" s="16"/>
      <c r="CC930" s="140"/>
      <c r="CD930" s="126"/>
      <c r="CE930" s="16"/>
      <c r="CG930" s="12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</row>
    <row r="931" spans="1:147" s="107" customFormat="1" x14ac:dyDescent="0.2">
      <c r="A931" s="138"/>
      <c r="B931" s="16"/>
      <c r="C931" s="115"/>
      <c r="D931" s="116"/>
      <c r="E931" s="16"/>
      <c r="F931" s="16"/>
      <c r="G931" s="16"/>
      <c r="H931" s="16"/>
      <c r="J931" s="126"/>
      <c r="K931" s="126"/>
      <c r="L931" s="126"/>
      <c r="M931" s="126"/>
      <c r="N931" s="126"/>
      <c r="O931" s="126"/>
      <c r="P931" s="126"/>
      <c r="Q931" s="58"/>
      <c r="R931" s="139"/>
      <c r="S931" s="58"/>
      <c r="T931" s="16"/>
      <c r="U931" s="16"/>
      <c r="V931" s="16"/>
      <c r="W931" s="16"/>
      <c r="X931" s="16"/>
      <c r="Y931" s="16"/>
      <c r="Z931" s="16"/>
      <c r="AA931" s="140"/>
      <c r="AB931" s="126"/>
      <c r="AC931" s="16"/>
      <c r="AD931" s="16"/>
      <c r="AE931" s="16"/>
      <c r="AF931" s="16"/>
      <c r="AG931" s="16"/>
      <c r="AH931" s="140"/>
      <c r="AI931" s="126"/>
      <c r="AJ931" s="16"/>
      <c r="AK931" s="16"/>
      <c r="AL931" s="16"/>
      <c r="AM931" s="140"/>
      <c r="AN931" s="141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40"/>
      <c r="BG931" s="126"/>
      <c r="BH931" s="16"/>
      <c r="BI931" s="16"/>
      <c r="BJ931" s="16"/>
      <c r="BK931" s="16"/>
      <c r="BL931" s="16"/>
      <c r="BM931" s="16"/>
      <c r="BN931" s="16"/>
      <c r="BO931" s="16"/>
      <c r="BP931" s="140"/>
      <c r="BQ931" s="126"/>
      <c r="BR931" s="16"/>
      <c r="BS931" s="16"/>
      <c r="BT931" s="16"/>
      <c r="BU931" s="16"/>
      <c r="BV931" s="16"/>
      <c r="BW931" s="140"/>
      <c r="BX931" s="126"/>
      <c r="BY931" s="16"/>
      <c r="BZ931" s="140"/>
      <c r="CA931" s="126"/>
      <c r="CB931" s="16"/>
      <c r="CC931" s="140"/>
      <c r="CD931" s="126"/>
      <c r="CE931" s="16"/>
      <c r="CG931" s="12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</row>
    <row r="932" spans="1:147" s="107" customFormat="1" x14ac:dyDescent="0.2">
      <c r="A932" s="81"/>
      <c r="B932" s="16"/>
      <c r="C932" s="115"/>
      <c r="D932" s="116"/>
      <c r="E932" s="16"/>
      <c r="F932" s="16"/>
      <c r="G932" s="16"/>
      <c r="H932" s="16"/>
      <c r="J932" s="126"/>
      <c r="K932" s="126"/>
      <c r="L932" s="126"/>
      <c r="M932" s="126"/>
      <c r="N932" s="126"/>
      <c r="O932" s="126"/>
      <c r="P932" s="126"/>
      <c r="Q932" s="58"/>
      <c r="R932" s="139"/>
      <c r="S932" s="58"/>
      <c r="T932" s="16"/>
      <c r="U932" s="16"/>
      <c r="V932" s="16"/>
      <c r="W932" s="16"/>
      <c r="X932" s="16"/>
      <c r="Y932" s="16"/>
      <c r="Z932" s="16"/>
      <c r="AA932" s="140"/>
      <c r="AB932" s="126"/>
      <c r="AC932" s="16"/>
      <c r="AD932" s="16"/>
      <c r="AE932" s="16"/>
      <c r="AF932" s="16"/>
      <c r="AG932" s="16"/>
      <c r="AH932" s="140"/>
      <c r="AI932" s="126"/>
      <c r="AJ932" s="16"/>
      <c r="AK932" s="16"/>
      <c r="AL932" s="16"/>
      <c r="AM932" s="140"/>
      <c r="AN932" s="141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40"/>
      <c r="BG932" s="126"/>
      <c r="BH932" s="16"/>
      <c r="BI932" s="16"/>
      <c r="BJ932" s="16"/>
      <c r="BK932" s="16"/>
      <c r="BL932" s="16"/>
      <c r="BM932" s="16"/>
      <c r="BN932" s="16"/>
      <c r="BO932" s="16"/>
      <c r="BP932" s="140"/>
      <c r="BQ932" s="126"/>
      <c r="BR932" s="16"/>
      <c r="BS932" s="16"/>
      <c r="BT932" s="16"/>
      <c r="BU932" s="16"/>
      <c r="BV932" s="16"/>
      <c r="BW932" s="140"/>
      <c r="BX932" s="126"/>
      <c r="BY932" s="16"/>
      <c r="BZ932" s="140"/>
      <c r="CA932" s="126"/>
      <c r="CB932" s="16"/>
      <c r="CC932" s="140"/>
      <c r="CD932" s="126"/>
      <c r="CE932" s="16"/>
      <c r="CG932" s="12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</row>
    <row r="933" spans="1:147" s="107" customFormat="1" x14ac:dyDescent="0.2">
      <c r="A933" s="81"/>
      <c r="B933" s="16"/>
      <c r="C933" s="115"/>
      <c r="D933" s="116"/>
      <c r="E933" s="16"/>
      <c r="F933" s="16"/>
      <c r="G933" s="16"/>
      <c r="H933" s="16"/>
      <c r="J933" s="126"/>
      <c r="K933" s="126"/>
      <c r="L933" s="126"/>
      <c r="M933" s="126"/>
      <c r="N933" s="126"/>
      <c r="O933" s="126"/>
      <c r="P933" s="126"/>
      <c r="Q933" s="58"/>
      <c r="R933" s="139"/>
      <c r="S933" s="58"/>
      <c r="T933" s="16"/>
      <c r="U933" s="16"/>
      <c r="V933" s="16"/>
      <c r="W933" s="16"/>
      <c r="X933" s="16"/>
      <c r="Y933" s="16"/>
      <c r="Z933" s="16"/>
      <c r="AA933" s="140"/>
      <c r="AB933" s="126"/>
      <c r="AC933" s="16"/>
      <c r="AD933" s="16"/>
      <c r="AE933" s="16"/>
      <c r="AF933" s="16"/>
      <c r="AG933" s="16"/>
      <c r="AH933" s="140"/>
      <c r="AI933" s="126"/>
      <c r="AJ933" s="16"/>
      <c r="AK933" s="16"/>
      <c r="AL933" s="16"/>
      <c r="AM933" s="140"/>
      <c r="AN933" s="141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40"/>
      <c r="BG933" s="126"/>
      <c r="BH933" s="16"/>
      <c r="BI933" s="16"/>
      <c r="BJ933" s="16"/>
      <c r="BK933" s="16"/>
      <c r="BL933" s="16"/>
      <c r="BM933" s="16"/>
      <c r="BN933" s="16"/>
      <c r="BO933" s="16"/>
      <c r="BP933" s="140"/>
      <c r="BQ933" s="126"/>
      <c r="BR933" s="16"/>
      <c r="BS933" s="16"/>
      <c r="BT933" s="16"/>
      <c r="BU933" s="16"/>
      <c r="BV933" s="16"/>
      <c r="BW933" s="140"/>
      <c r="BX933" s="126"/>
      <c r="BY933" s="16"/>
      <c r="BZ933" s="140"/>
      <c r="CA933" s="126"/>
      <c r="CB933" s="16"/>
      <c r="CC933" s="140"/>
      <c r="CD933" s="126"/>
      <c r="CE933" s="16"/>
      <c r="CG933" s="12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</row>
    <row r="934" spans="1:147" s="107" customFormat="1" x14ac:dyDescent="0.2">
      <c r="A934" s="81"/>
      <c r="B934" s="16"/>
      <c r="C934" s="115"/>
      <c r="D934" s="116"/>
      <c r="E934" s="16"/>
      <c r="F934" s="16"/>
      <c r="G934" s="16"/>
      <c r="H934" s="16"/>
      <c r="J934" s="126"/>
      <c r="K934" s="126"/>
      <c r="L934" s="126"/>
      <c r="M934" s="126"/>
      <c r="N934" s="126"/>
      <c r="O934" s="126"/>
      <c r="P934" s="126"/>
      <c r="Q934" s="58"/>
      <c r="R934" s="139"/>
      <c r="S934" s="58"/>
      <c r="T934" s="16"/>
      <c r="U934" s="16"/>
      <c r="V934" s="16"/>
      <c r="W934" s="16"/>
      <c r="X934" s="16"/>
      <c r="Y934" s="16"/>
      <c r="Z934" s="16"/>
      <c r="AA934" s="140"/>
      <c r="AB934" s="126"/>
      <c r="AC934" s="16"/>
      <c r="AD934" s="16"/>
      <c r="AE934" s="16"/>
      <c r="AF934" s="16"/>
      <c r="AG934" s="16"/>
      <c r="AH934" s="140"/>
      <c r="AI934" s="126"/>
      <c r="AJ934" s="16"/>
      <c r="AK934" s="16"/>
      <c r="AL934" s="16"/>
      <c r="AM934" s="140"/>
      <c r="AN934" s="141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40"/>
      <c r="BG934" s="126"/>
      <c r="BH934" s="16"/>
      <c r="BI934" s="16"/>
      <c r="BJ934" s="16"/>
      <c r="BK934" s="16"/>
      <c r="BL934" s="16"/>
      <c r="BM934" s="16"/>
      <c r="BN934" s="16"/>
      <c r="BO934" s="16"/>
      <c r="BP934" s="140"/>
      <c r="BQ934" s="126"/>
      <c r="BR934" s="16"/>
      <c r="BS934" s="16"/>
      <c r="BT934" s="16"/>
      <c r="BU934" s="16"/>
      <c r="BV934" s="16"/>
      <c r="BW934" s="140"/>
      <c r="BX934" s="126"/>
      <c r="BY934" s="16"/>
      <c r="BZ934" s="140"/>
      <c r="CA934" s="126"/>
      <c r="CB934" s="16"/>
      <c r="CC934" s="140"/>
      <c r="CD934" s="126"/>
      <c r="CE934" s="16"/>
      <c r="CG934" s="12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</row>
    <row r="935" spans="1:147" s="107" customFormat="1" x14ac:dyDescent="0.2">
      <c r="A935" s="81"/>
      <c r="B935" s="16"/>
      <c r="C935" s="115"/>
      <c r="D935" s="116"/>
      <c r="E935" s="16"/>
      <c r="F935" s="16"/>
      <c r="G935" s="16"/>
      <c r="H935" s="16"/>
      <c r="J935" s="126"/>
      <c r="K935" s="126"/>
      <c r="L935" s="126"/>
      <c r="M935" s="126"/>
      <c r="N935" s="126"/>
      <c r="O935" s="126"/>
      <c r="P935" s="126"/>
      <c r="Q935" s="58"/>
      <c r="R935" s="139"/>
      <c r="S935" s="58"/>
      <c r="T935" s="16"/>
      <c r="U935" s="16"/>
      <c r="V935" s="16"/>
      <c r="W935" s="16"/>
      <c r="X935" s="16"/>
      <c r="Y935" s="16"/>
      <c r="Z935" s="16"/>
      <c r="AA935" s="140"/>
      <c r="AB935" s="126"/>
      <c r="AC935" s="16"/>
      <c r="AD935" s="16"/>
      <c r="AE935" s="16"/>
      <c r="AF935" s="16"/>
      <c r="AG935" s="16"/>
      <c r="AH935" s="140"/>
      <c r="AI935" s="126"/>
      <c r="AJ935" s="16"/>
      <c r="AK935" s="16"/>
      <c r="AL935" s="16"/>
      <c r="AM935" s="140"/>
      <c r="AN935" s="141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40"/>
      <c r="BG935" s="126"/>
      <c r="BH935" s="16"/>
      <c r="BI935" s="16"/>
      <c r="BJ935" s="16"/>
      <c r="BK935" s="16"/>
      <c r="BL935" s="16"/>
      <c r="BM935" s="16"/>
      <c r="BN935" s="16"/>
      <c r="BO935" s="16"/>
      <c r="BP935" s="140"/>
      <c r="BQ935" s="126"/>
      <c r="BR935" s="16"/>
      <c r="BS935" s="16"/>
      <c r="BT935" s="16"/>
      <c r="BU935" s="16"/>
      <c r="BV935" s="16"/>
      <c r="BW935" s="140"/>
      <c r="BX935" s="126"/>
      <c r="BY935" s="16"/>
      <c r="BZ935" s="140"/>
      <c r="CA935" s="126"/>
      <c r="CB935" s="16"/>
      <c r="CC935" s="140"/>
      <c r="CD935" s="126"/>
      <c r="CE935" s="16"/>
      <c r="CG935" s="12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</row>
    <row r="936" spans="1:147" s="107" customFormat="1" x14ac:dyDescent="0.2">
      <c r="A936" s="81"/>
      <c r="B936" s="16"/>
      <c r="C936" s="115"/>
      <c r="D936" s="116"/>
      <c r="E936" s="16"/>
      <c r="F936" s="16"/>
      <c r="G936" s="16"/>
      <c r="H936" s="16"/>
      <c r="J936" s="126"/>
      <c r="K936" s="126"/>
      <c r="L936" s="126"/>
      <c r="M936" s="126"/>
      <c r="N936" s="126"/>
      <c r="O936" s="126"/>
      <c r="P936" s="126"/>
      <c r="Q936" s="58"/>
      <c r="R936" s="139"/>
      <c r="S936" s="58"/>
      <c r="T936" s="16"/>
      <c r="U936" s="16"/>
      <c r="V936" s="16"/>
      <c r="W936" s="16"/>
      <c r="X936" s="16"/>
      <c r="Y936" s="16"/>
      <c r="Z936" s="16"/>
      <c r="AA936" s="140"/>
      <c r="AB936" s="126"/>
      <c r="AC936" s="16"/>
      <c r="AD936" s="16"/>
      <c r="AE936" s="16"/>
      <c r="AF936" s="16"/>
      <c r="AG936" s="16"/>
      <c r="AH936" s="140"/>
      <c r="AI936" s="126"/>
      <c r="AJ936" s="16"/>
      <c r="AK936" s="16"/>
      <c r="AL936" s="16"/>
      <c r="AM936" s="140"/>
      <c r="AN936" s="141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40"/>
      <c r="BG936" s="126"/>
      <c r="BH936" s="16"/>
      <c r="BI936" s="16"/>
      <c r="BJ936" s="16"/>
      <c r="BK936" s="16"/>
      <c r="BL936" s="16"/>
      <c r="BM936" s="16"/>
      <c r="BN936" s="16"/>
      <c r="BO936" s="16"/>
      <c r="BP936" s="140"/>
      <c r="BQ936" s="126"/>
      <c r="BR936" s="16"/>
      <c r="BS936" s="16"/>
      <c r="BT936" s="16"/>
      <c r="BU936" s="16"/>
      <c r="BV936" s="16"/>
      <c r="BW936" s="140"/>
      <c r="BX936" s="126"/>
      <c r="BY936" s="16"/>
      <c r="BZ936" s="140"/>
      <c r="CA936" s="126"/>
      <c r="CB936" s="16"/>
      <c r="CC936" s="140"/>
      <c r="CD936" s="126"/>
      <c r="CE936" s="16"/>
      <c r="CG936" s="12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</row>
    <row r="937" spans="1:147" s="107" customFormat="1" x14ac:dyDescent="0.2">
      <c r="A937" s="81"/>
      <c r="B937" s="16"/>
      <c r="C937" s="115"/>
      <c r="D937" s="116"/>
      <c r="E937" s="16"/>
      <c r="F937" s="16"/>
      <c r="G937" s="16"/>
      <c r="H937" s="16"/>
      <c r="J937" s="126"/>
      <c r="K937" s="126"/>
      <c r="L937" s="126"/>
      <c r="M937" s="126"/>
      <c r="N937" s="126"/>
      <c r="O937" s="126"/>
      <c r="P937" s="126"/>
      <c r="Q937" s="58"/>
      <c r="R937" s="139"/>
      <c r="S937" s="58"/>
      <c r="T937" s="16"/>
      <c r="U937" s="16"/>
      <c r="V937" s="16"/>
      <c r="W937" s="16"/>
      <c r="X937" s="16"/>
      <c r="Y937" s="16"/>
      <c r="Z937" s="16"/>
      <c r="AA937" s="140"/>
      <c r="AB937" s="126"/>
      <c r="AC937" s="16"/>
      <c r="AD937" s="16"/>
      <c r="AE937" s="16"/>
      <c r="AF937" s="16"/>
      <c r="AG937" s="16"/>
      <c r="AH937" s="140"/>
      <c r="AI937" s="126"/>
      <c r="AJ937" s="16"/>
      <c r="AK937" s="16"/>
      <c r="AL937" s="16"/>
      <c r="AM937" s="140"/>
      <c r="AN937" s="141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40"/>
      <c r="BG937" s="126"/>
      <c r="BH937" s="16"/>
      <c r="BI937" s="16"/>
      <c r="BJ937" s="16"/>
      <c r="BK937" s="16"/>
      <c r="BL937" s="16"/>
      <c r="BM937" s="16"/>
      <c r="BN937" s="16"/>
      <c r="BO937" s="16"/>
      <c r="BP937" s="140"/>
      <c r="BQ937" s="126"/>
      <c r="BR937" s="16"/>
      <c r="BS937" s="16"/>
      <c r="BT937" s="16"/>
      <c r="BU937" s="16"/>
      <c r="BV937" s="16"/>
      <c r="BW937" s="140"/>
      <c r="BX937" s="126"/>
      <c r="BY937" s="16"/>
      <c r="BZ937" s="140"/>
      <c r="CA937" s="126"/>
      <c r="CB937" s="16"/>
      <c r="CC937" s="140"/>
      <c r="CD937" s="126"/>
      <c r="CE937" s="16"/>
      <c r="CG937" s="12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</row>
    <row r="938" spans="1:147" s="107" customFormat="1" x14ac:dyDescent="0.2">
      <c r="A938" s="81"/>
      <c r="B938" s="16"/>
      <c r="C938" s="115"/>
      <c r="D938" s="116"/>
      <c r="E938" s="16"/>
      <c r="F938" s="16"/>
      <c r="G938" s="16"/>
      <c r="H938" s="16"/>
      <c r="J938" s="126"/>
      <c r="K938" s="126"/>
      <c r="L938" s="126"/>
      <c r="M938" s="126"/>
      <c r="N938" s="126"/>
      <c r="O938" s="126"/>
      <c r="P938" s="126"/>
      <c r="Q938" s="58"/>
      <c r="R938" s="139"/>
      <c r="S938" s="58"/>
      <c r="T938" s="16"/>
      <c r="U938" s="16"/>
      <c r="V938" s="16"/>
      <c r="W938" s="16"/>
      <c r="X938" s="16"/>
      <c r="Y938" s="16"/>
      <c r="Z938" s="16"/>
      <c r="AA938" s="140"/>
      <c r="AB938" s="126"/>
      <c r="AC938" s="16"/>
      <c r="AD938" s="16"/>
      <c r="AE938" s="16"/>
      <c r="AF938" s="16"/>
      <c r="AG938" s="16"/>
      <c r="AH938" s="140"/>
      <c r="AI938" s="126"/>
      <c r="AJ938" s="16"/>
      <c r="AK938" s="16"/>
      <c r="AL938" s="16"/>
      <c r="AM938" s="140"/>
      <c r="AN938" s="141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40"/>
      <c r="BG938" s="126"/>
      <c r="BH938" s="16"/>
      <c r="BI938" s="16"/>
      <c r="BJ938" s="16"/>
      <c r="BK938" s="16"/>
      <c r="BL938" s="16"/>
      <c r="BM938" s="16"/>
      <c r="BN938" s="16"/>
      <c r="BO938" s="16"/>
      <c r="BP938" s="140"/>
      <c r="BQ938" s="126"/>
      <c r="BR938" s="16"/>
      <c r="BS938" s="16"/>
      <c r="BT938" s="16"/>
      <c r="BU938" s="16"/>
      <c r="BV938" s="16"/>
      <c r="BW938" s="140"/>
      <c r="BX938" s="126"/>
      <c r="BY938" s="16"/>
      <c r="BZ938" s="140"/>
      <c r="CA938" s="126"/>
      <c r="CB938" s="16"/>
      <c r="CC938" s="140"/>
      <c r="CD938" s="126"/>
      <c r="CE938" s="16"/>
      <c r="CG938" s="12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</row>
    <row r="939" spans="1:147" s="107" customFormat="1" x14ac:dyDescent="0.2">
      <c r="A939" s="81"/>
      <c r="B939" s="16"/>
      <c r="C939" s="115"/>
      <c r="D939" s="116"/>
      <c r="E939" s="16"/>
      <c r="F939" s="16"/>
      <c r="G939" s="16"/>
      <c r="H939" s="16"/>
      <c r="J939" s="126"/>
      <c r="K939" s="126"/>
      <c r="L939" s="126"/>
      <c r="M939" s="126"/>
      <c r="N939" s="126"/>
      <c r="O939" s="126"/>
      <c r="P939" s="126"/>
      <c r="Q939" s="58"/>
      <c r="R939" s="139"/>
      <c r="S939" s="58"/>
      <c r="T939" s="16"/>
      <c r="U939" s="16"/>
      <c r="V939" s="16"/>
      <c r="W939" s="16"/>
      <c r="X939" s="16"/>
      <c r="Y939" s="16"/>
      <c r="Z939" s="16"/>
      <c r="AA939" s="140"/>
      <c r="AB939" s="126"/>
      <c r="AC939" s="16"/>
      <c r="AD939" s="16"/>
      <c r="AE939" s="16"/>
      <c r="AF939" s="16"/>
      <c r="AG939" s="16"/>
      <c r="AH939" s="140"/>
      <c r="AI939" s="126"/>
      <c r="AJ939" s="16"/>
      <c r="AK939" s="16"/>
      <c r="AL939" s="16"/>
      <c r="AM939" s="140"/>
      <c r="AN939" s="141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40"/>
      <c r="BG939" s="126"/>
      <c r="BH939" s="16"/>
      <c r="BI939" s="16"/>
      <c r="BJ939" s="16"/>
      <c r="BK939" s="16"/>
      <c r="BL939" s="16"/>
      <c r="BM939" s="16"/>
      <c r="BN939" s="16"/>
      <c r="BO939" s="16"/>
      <c r="BP939" s="140"/>
      <c r="BQ939" s="126"/>
      <c r="BR939" s="16"/>
      <c r="BS939" s="16"/>
      <c r="BT939" s="16"/>
      <c r="BU939" s="16"/>
      <c r="BV939" s="16"/>
      <c r="BW939" s="140"/>
      <c r="BX939" s="126"/>
      <c r="BY939" s="16"/>
      <c r="BZ939" s="140"/>
      <c r="CA939" s="126"/>
      <c r="CB939" s="16"/>
      <c r="CC939" s="140"/>
      <c r="CD939" s="126"/>
      <c r="CE939" s="16"/>
      <c r="CG939" s="12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</row>
    <row r="940" spans="1:147" s="107" customFormat="1" x14ac:dyDescent="0.2">
      <c r="A940" s="81"/>
      <c r="B940" s="16"/>
      <c r="C940" s="115"/>
      <c r="D940" s="116"/>
      <c r="E940" s="16"/>
      <c r="F940" s="16"/>
      <c r="G940" s="16"/>
      <c r="H940" s="16"/>
      <c r="J940" s="126"/>
      <c r="K940" s="126"/>
      <c r="L940" s="126"/>
      <c r="M940" s="126"/>
      <c r="N940" s="126"/>
      <c r="O940" s="126"/>
      <c r="P940" s="126"/>
      <c r="Q940" s="58"/>
      <c r="R940" s="139"/>
      <c r="S940" s="58"/>
      <c r="T940" s="16"/>
      <c r="U940" s="16"/>
      <c r="V940" s="16"/>
      <c r="W940" s="16"/>
      <c r="X940" s="16"/>
      <c r="Y940" s="16"/>
      <c r="Z940" s="16"/>
      <c r="AA940" s="140"/>
      <c r="AB940" s="126"/>
      <c r="AC940" s="16"/>
      <c r="AD940" s="16"/>
      <c r="AE940" s="16"/>
      <c r="AF940" s="16"/>
      <c r="AG940" s="16"/>
      <c r="AH940" s="140"/>
      <c r="AI940" s="126"/>
      <c r="AJ940" s="16"/>
      <c r="AK940" s="16"/>
      <c r="AL940" s="16"/>
      <c r="AM940" s="140"/>
      <c r="AN940" s="141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40"/>
      <c r="BG940" s="126"/>
      <c r="BH940" s="16"/>
      <c r="BI940" s="16"/>
      <c r="BJ940" s="16"/>
      <c r="BK940" s="16"/>
      <c r="BL940" s="16"/>
      <c r="BM940" s="16"/>
      <c r="BN940" s="16"/>
      <c r="BO940" s="16"/>
      <c r="BP940" s="140"/>
      <c r="BQ940" s="126"/>
      <c r="BR940" s="16"/>
      <c r="BS940" s="16"/>
      <c r="BT940" s="16"/>
      <c r="BU940" s="16"/>
      <c r="BV940" s="16"/>
      <c r="BW940" s="140"/>
      <c r="BX940" s="126"/>
      <c r="BY940" s="16"/>
      <c r="BZ940" s="140"/>
      <c r="CA940" s="126"/>
      <c r="CB940" s="16"/>
      <c r="CC940" s="140"/>
      <c r="CD940" s="126"/>
      <c r="CE940" s="16"/>
      <c r="CG940" s="12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</row>
    <row r="941" spans="1:147" s="107" customFormat="1" x14ac:dyDescent="0.2">
      <c r="A941" s="81"/>
      <c r="B941" s="16"/>
      <c r="C941" s="115"/>
      <c r="D941" s="116"/>
      <c r="E941" s="16"/>
      <c r="F941" s="16"/>
      <c r="G941" s="16"/>
      <c r="H941" s="16"/>
      <c r="J941" s="126"/>
      <c r="K941" s="126"/>
      <c r="L941" s="126"/>
      <c r="M941" s="126"/>
      <c r="N941" s="126"/>
      <c r="O941" s="126"/>
      <c r="P941" s="126"/>
      <c r="Q941" s="58"/>
      <c r="R941" s="139"/>
      <c r="S941" s="58"/>
      <c r="T941" s="16"/>
      <c r="U941" s="16"/>
      <c r="V941" s="16"/>
      <c r="W941" s="16"/>
      <c r="X941" s="16"/>
      <c r="Y941" s="16"/>
      <c r="Z941" s="16"/>
      <c r="AA941" s="140"/>
      <c r="AB941" s="126"/>
      <c r="AC941" s="16"/>
      <c r="AD941" s="16"/>
      <c r="AE941" s="16"/>
      <c r="AF941" s="16"/>
      <c r="AG941" s="16"/>
      <c r="AH941" s="140"/>
      <c r="AI941" s="126"/>
      <c r="AJ941" s="16"/>
      <c r="AK941" s="16"/>
      <c r="AL941" s="16"/>
      <c r="AM941" s="140"/>
      <c r="AN941" s="141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40"/>
      <c r="BG941" s="126"/>
      <c r="BH941" s="16"/>
      <c r="BI941" s="16"/>
      <c r="BJ941" s="16"/>
      <c r="BK941" s="16"/>
      <c r="BL941" s="16"/>
      <c r="BM941" s="16"/>
      <c r="BN941" s="16"/>
      <c r="BO941" s="16"/>
      <c r="BP941" s="140"/>
      <c r="BQ941" s="126"/>
      <c r="BR941" s="16"/>
      <c r="BS941" s="16"/>
      <c r="BT941" s="16"/>
      <c r="BU941" s="16"/>
      <c r="BV941" s="16"/>
      <c r="BW941" s="140"/>
      <c r="BX941" s="126"/>
      <c r="BY941" s="16"/>
      <c r="BZ941" s="140"/>
      <c r="CA941" s="126"/>
      <c r="CB941" s="16"/>
      <c r="CC941" s="140"/>
      <c r="CD941" s="126"/>
      <c r="CE941" s="16"/>
      <c r="CG941" s="12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</row>
    <row r="942" spans="1:147" s="107" customFormat="1" x14ac:dyDescent="0.2">
      <c r="A942" s="81"/>
      <c r="B942" s="16"/>
      <c r="C942" s="115"/>
      <c r="D942" s="116"/>
      <c r="E942" s="16"/>
      <c r="F942" s="16"/>
      <c r="G942" s="16"/>
      <c r="H942" s="16"/>
      <c r="J942" s="126"/>
      <c r="K942" s="126"/>
      <c r="L942" s="126"/>
      <c r="M942" s="126"/>
      <c r="N942" s="126"/>
      <c r="O942" s="126"/>
      <c r="P942" s="126"/>
      <c r="Q942" s="58"/>
      <c r="R942" s="139"/>
      <c r="S942" s="58"/>
      <c r="T942" s="16"/>
      <c r="U942" s="16"/>
      <c r="V942" s="16"/>
      <c r="W942" s="16"/>
      <c r="X942" s="16"/>
      <c r="Y942" s="16"/>
      <c r="Z942" s="16"/>
      <c r="AA942" s="140"/>
      <c r="AB942" s="126"/>
      <c r="AC942" s="16"/>
      <c r="AD942" s="16"/>
      <c r="AE942" s="16"/>
      <c r="AF942" s="16"/>
      <c r="AG942" s="16"/>
      <c r="AH942" s="140"/>
      <c r="AI942" s="126"/>
      <c r="AJ942" s="16"/>
      <c r="AK942" s="16"/>
      <c r="AL942" s="16"/>
      <c r="AM942" s="140"/>
      <c r="AN942" s="141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40"/>
      <c r="BG942" s="126"/>
      <c r="BH942" s="16"/>
      <c r="BI942" s="16"/>
      <c r="BJ942" s="16"/>
      <c r="BK942" s="16"/>
      <c r="BL942" s="16"/>
      <c r="BM942" s="16"/>
      <c r="BN942" s="16"/>
      <c r="BO942" s="16"/>
      <c r="BP942" s="140"/>
      <c r="BQ942" s="126"/>
      <c r="BR942" s="16"/>
      <c r="BS942" s="16"/>
      <c r="BT942" s="16"/>
      <c r="BU942" s="16"/>
      <c r="BV942" s="16"/>
      <c r="BW942" s="140"/>
      <c r="BX942" s="126"/>
      <c r="BY942" s="16"/>
      <c r="BZ942" s="140"/>
      <c r="CA942" s="126"/>
      <c r="CB942" s="16"/>
      <c r="CC942" s="140"/>
      <c r="CD942" s="126"/>
      <c r="CE942" s="16"/>
      <c r="CG942" s="12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</row>
    <row r="943" spans="1:147" s="107" customFormat="1" x14ac:dyDescent="0.2">
      <c r="A943" s="81"/>
      <c r="B943" s="16"/>
      <c r="C943" s="115"/>
      <c r="D943" s="116"/>
      <c r="E943" s="16"/>
      <c r="F943" s="16"/>
      <c r="G943" s="16"/>
      <c r="H943" s="16"/>
      <c r="J943" s="126"/>
      <c r="K943" s="126"/>
      <c r="L943" s="126"/>
      <c r="M943" s="126"/>
      <c r="N943" s="126"/>
      <c r="O943" s="126"/>
      <c r="P943" s="126"/>
      <c r="Q943" s="58"/>
      <c r="R943" s="139"/>
      <c r="S943" s="58"/>
      <c r="T943" s="16"/>
      <c r="U943" s="16"/>
      <c r="V943" s="16"/>
      <c r="W943" s="16"/>
      <c r="X943" s="16"/>
      <c r="Y943" s="16"/>
      <c r="Z943" s="16"/>
      <c r="AA943" s="140"/>
      <c r="AB943" s="126"/>
      <c r="AC943" s="16"/>
      <c r="AD943" s="16"/>
      <c r="AE943" s="16"/>
      <c r="AF943" s="16"/>
      <c r="AG943" s="16"/>
      <c r="AH943" s="140"/>
      <c r="AI943" s="126"/>
      <c r="AJ943" s="16"/>
      <c r="AK943" s="16"/>
      <c r="AL943" s="16"/>
      <c r="AM943" s="140"/>
      <c r="AN943" s="141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40"/>
      <c r="BG943" s="126"/>
      <c r="BH943" s="16"/>
      <c r="BI943" s="16"/>
      <c r="BJ943" s="16"/>
      <c r="BK943" s="16"/>
      <c r="BL943" s="16"/>
      <c r="BM943" s="16"/>
      <c r="BN943" s="16"/>
      <c r="BO943" s="16"/>
      <c r="BP943" s="140"/>
      <c r="BQ943" s="126"/>
      <c r="BR943" s="16"/>
      <c r="BS943" s="16"/>
      <c r="BT943" s="16"/>
      <c r="BU943" s="16"/>
      <c r="BV943" s="16"/>
      <c r="BW943" s="140"/>
      <c r="BX943" s="126"/>
      <c r="BY943" s="16"/>
      <c r="BZ943" s="140"/>
      <c r="CA943" s="126"/>
      <c r="CB943" s="16"/>
      <c r="CC943" s="140"/>
      <c r="CD943" s="126"/>
      <c r="CE943" s="16"/>
      <c r="CG943" s="12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</row>
    <row r="944" spans="1:147" s="107" customFormat="1" x14ac:dyDescent="0.2">
      <c r="A944" s="81"/>
      <c r="B944" s="16"/>
      <c r="C944" s="115"/>
      <c r="D944" s="116"/>
      <c r="E944" s="16"/>
      <c r="F944" s="16"/>
      <c r="G944" s="16"/>
      <c r="H944" s="16"/>
      <c r="J944" s="126"/>
      <c r="K944" s="126"/>
      <c r="L944" s="126"/>
      <c r="M944" s="126"/>
      <c r="N944" s="126"/>
      <c r="O944" s="126"/>
      <c r="P944" s="126"/>
      <c r="Q944" s="58"/>
      <c r="R944" s="139"/>
      <c r="S944" s="58"/>
      <c r="T944" s="16"/>
      <c r="U944" s="16"/>
      <c r="V944" s="16"/>
      <c r="W944" s="16"/>
      <c r="X944" s="16"/>
      <c r="Y944" s="16"/>
      <c r="Z944" s="16"/>
      <c r="AA944" s="140"/>
      <c r="AB944" s="126"/>
      <c r="AC944" s="16"/>
      <c r="AD944" s="16"/>
      <c r="AE944" s="16"/>
      <c r="AF944" s="16"/>
      <c r="AG944" s="16"/>
      <c r="AH944" s="140"/>
      <c r="AI944" s="126"/>
      <c r="AJ944" s="16"/>
      <c r="AK944" s="16"/>
      <c r="AL944" s="16"/>
      <c r="AM944" s="140"/>
      <c r="AN944" s="141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40"/>
      <c r="BG944" s="126"/>
      <c r="BH944" s="16"/>
      <c r="BI944" s="16"/>
      <c r="BJ944" s="16"/>
      <c r="BK944" s="16"/>
      <c r="BL944" s="16"/>
      <c r="BM944" s="16"/>
      <c r="BN944" s="16"/>
      <c r="BO944" s="16"/>
      <c r="BP944" s="140"/>
      <c r="BQ944" s="126"/>
      <c r="BR944" s="16"/>
      <c r="BS944" s="16"/>
      <c r="BT944" s="16"/>
      <c r="BU944" s="16"/>
      <c r="BV944" s="16"/>
      <c r="BW944" s="140"/>
      <c r="BX944" s="126"/>
      <c r="BY944" s="16"/>
      <c r="BZ944" s="140"/>
      <c r="CA944" s="126"/>
      <c r="CB944" s="16"/>
      <c r="CC944" s="140"/>
      <c r="CD944" s="126"/>
      <c r="CE944" s="16"/>
      <c r="CG944" s="12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</row>
    <row r="945" spans="1:147" s="107" customFormat="1" x14ac:dyDescent="0.2">
      <c r="A945" s="138"/>
      <c r="B945" s="16"/>
      <c r="C945" s="115"/>
      <c r="D945" s="116"/>
      <c r="E945" s="16"/>
      <c r="F945" s="16"/>
      <c r="G945" s="16"/>
      <c r="H945" s="16"/>
      <c r="J945" s="126"/>
      <c r="K945" s="126"/>
      <c r="L945" s="126"/>
      <c r="M945" s="126"/>
      <c r="N945" s="126"/>
      <c r="O945" s="126"/>
      <c r="P945" s="126"/>
      <c r="Q945" s="58"/>
      <c r="R945" s="139"/>
      <c r="S945" s="58"/>
      <c r="T945" s="16"/>
      <c r="U945" s="16"/>
      <c r="V945" s="16"/>
      <c r="W945" s="16"/>
      <c r="X945" s="16"/>
      <c r="Y945" s="16"/>
      <c r="Z945" s="16"/>
      <c r="AA945" s="140"/>
      <c r="AB945" s="126"/>
      <c r="AC945" s="16"/>
      <c r="AD945" s="16"/>
      <c r="AE945" s="16"/>
      <c r="AF945" s="16"/>
      <c r="AG945" s="16"/>
      <c r="AH945" s="140"/>
      <c r="AI945" s="126"/>
      <c r="AJ945" s="16"/>
      <c r="AK945" s="16"/>
      <c r="AL945" s="16"/>
      <c r="AM945" s="140"/>
      <c r="AN945" s="141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40"/>
      <c r="BG945" s="126"/>
      <c r="BH945" s="16"/>
      <c r="BI945" s="16"/>
      <c r="BJ945" s="16"/>
      <c r="BK945" s="16"/>
      <c r="BL945" s="16"/>
      <c r="BM945" s="16"/>
      <c r="BN945" s="16"/>
      <c r="BO945" s="16"/>
      <c r="BP945" s="140"/>
      <c r="BQ945" s="126"/>
      <c r="BR945" s="16"/>
      <c r="BS945" s="16"/>
      <c r="BT945" s="16"/>
      <c r="BU945" s="16"/>
      <c r="BV945" s="16"/>
      <c r="BW945" s="140"/>
      <c r="BX945" s="126"/>
      <c r="BY945" s="16"/>
      <c r="BZ945" s="140"/>
      <c r="CA945" s="126"/>
      <c r="CB945" s="16"/>
      <c r="CC945" s="140"/>
      <c r="CD945" s="126"/>
      <c r="CE945" s="16"/>
      <c r="CG945" s="12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</row>
    <row r="946" spans="1:147" s="107" customFormat="1" x14ac:dyDescent="0.2">
      <c r="A946" s="81"/>
      <c r="B946" s="16"/>
      <c r="C946" s="115"/>
      <c r="D946" s="116"/>
      <c r="E946" s="16"/>
      <c r="F946" s="16"/>
      <c r="G946" s="16"/>
      <c r="H946" s="16"/>
      <c r="J946" s="126"/>
      <c r="K946" s="126"/>
      <c r="L946" s="126"/>
      <c r="M946" s="126"/>
      <c r="N946" s="126"/>
      <c r="O946" s="126"/>
      <c r="P946" s="126"/>
      <c r="Q946" s="58"/>
      <c r="R946" s="139"/>
      <c r="S946" s="58"/>
      <c r="T946" s="16"/>
      <c r="U946" s="16"/>
      <c r="V946" s="16"/>
      <c r="W946" s="16"/>
      <c r="X946" s="16"/>
      <c r="Y946" s="16"/>
      <c r="Z946" s="16"/>
      <c r="AA946" s="140"/>
      <c r="AB946" s="126"/>
      <c r="AC946" s="16"/>
      <c r="AD946" s="16"/>
      <c r="AE946" s="16"/>
      <c r="AF946" s="16"/>
      <c r="AG946" s="16"/>
      <c r="AH946" s="140"/>
      <c r="AI946" s="126"/>
      <c r="AJ946" s="16"/>
      <c r="AK946" s="16"/>
      <c r="AL946" s="16"/>
      <c r="AM946" s="140"/>
      <c r="AN946" s="141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40"/>
      <c r="BG946" s="126"/>
      <c r="BH946" s="16"/>
      <c r="BI946" s="16"/>
      <c r="BJ946" s="16"/>
      <c r="BK946" s="16"/>
      <c r="BL946" s="16"/>
      <c r="BM946" s="16"/>
      <c r="BN946" s="16"/>
      <c r="BO946" s="16"/>
      <c r="BP946" s="140"/>
      <c r="BQ946" s="126"/>
      <c r="BR946" s="16"/>
      <c r="BS946" s="16"/>
      <c r="BT946" s="16"/>
      <c r="BU946" s="16"/>
      <c r="BV946" s="16"/>
      <c r="BW946" s="140"/>
      <c r="BX946" s="126"/>
      <c r="BY946" s="16"/>
      <c r="BZ946" s="140"/>
      <c r="CA946" s="126"/>
      <c r="CB946" s="16"/>
      <c r="CC946" s="140"/>
      <c r="CD946" s="126"/>
      <c r="CE946" s="16"/>
      <c r="CG946" s="12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</row>
    <row r="947" spans="1:147" s="107" customFormat="1" x14ac:dyDescent="0.2">
      <c r="A947" s="81"/>
      <c r="B947" s="16"/>
      <c r="C947" s="115"/>
      <c r="D947" s="116"/>
      <c r="E947" s="16"/>
      <c r="F947" s="16"/>
      <c r="G947" s="16"/>
      <c r="H947" s="16"/>
      <c r="J947" s="126"/>
      <c r="K947" s="126"/>
      <c r="L947" s="126"/>
      <c r="M947" s="126"/>
      <c r="N947" s="126"/>
      <c r="O947" s="126"/>
      <c r="P947" s="126"/>
      <c r="Q947" s="58"/>
      <c r="R947" s="139"/>
      <c r="S947" s="58"/>
      <c r="T947" s="16"/>
      <c r="U947" s="16"/>
      <c r="V947" s="16"/>
      <c r="W947" s="16"/>
      <c r="X947" s="16"/>
      <c r="Y947" s="16"/>
      <c r="Z947" s="16"/>
      <c r="AA947" s="140"/>
      <c r="AB947" s="126"/>
      <c r="AC947" s="16"/>
      <c r="AD947" s="16"/>
      <c r="AE947" s="16"/>
      <c r="AF947" s="16"/>
      <c r="AG947" s="16"/>
      <c r="AH947" s="140"/>
      <c r="AI947" s="126"/>
      <c r="AJ947" s="16"/>
      <c r="AK947" s="16"/>
      <c r="AL947" s="16"/>
      <c r="AM947" s="140"/>
      <c r="AN947" s="141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40"/>
      <c r="BG947" s="126"/>
      <c r="BH947" s="16"/>
      <c r="BI947" s="16"/>
      <c r="BJ947" s="16"/>
      <c r="BK947" s="16"/>
      <c r="BL947" s="16"/>
      <c r="BM947" s="16"/>
      <c r="BN947" s="16"/>
      <c r="BO947" s="16"/>
      <c r="BP947" s="140"/>
      <c r="BQ947" s="126"/>
      <c r="BR947" s="16"/>
      <c r="BS947" s="16"/>
      <c r="BT947" s="16"/>
      <c r="BU947" s="16"/>
      <c r="BV947" s="16"/>
      <c r="BW947" s="140"/>
      <c r="BX947" s="126"/>
      <c r="BY947" s="16"/>
      <c r="BZ947" s="140"/>
      <c r="CA947" s="126"/>
      <c r="CB947" s="16"/>
      <c r="CC947" s="140"/>
      <c r="CD947" s="126"/>
      <c r="CE947" s="16"/>
      <c r="CG947" s="12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</row>
    <row r="948" spans="1:147" s="107" customFormat="1" x14ac:dyDescent="0.2">
      <c r="A948" s="81"/>
      <c r="B948" s="16"/>
      <c r="C948" s="115"/>
      <c r="D948" s="116"/>
      <c r="E948" s="16"/>
      <c r="F948" s="16"/>
      <c r="G948" s="16"/>
      <c r="H948" s="16"/>
      <c r="J948" s="126"/>
      <c r="K948" s="126"/>
      <c r="L948" s="126"/>
      <c r="M948" s="126"/>
      <c r="N948" s="126"/>
      <c r="O948" s="126"/>
      <c r="P948" s="126"/>
      <c r="Q948" s="58"/>
      <c r="R948" s="139"/>
      <c r="S948" s="58"/>
      <c r="T948" s="16"/>
      <c r="U948" s="16"/>
      <c r="V948" s="16"/>
      <c r="W948" s="16"/>
      <c r="X948" s="16"/>
      <c r="Y948" s="16"/>
      <c r="Z948" s="16"/>
      <c r="AA948" s="140"/>
      <c r="AB948" s="126"/>
      <c r="AC948" s="16"/>
      <c r="AD948" s="16"/>
      <c r="AE948" s="16"/>
      <c r="AF948" s="16"/>
      <c r="AG948" s="16"/>
      <c r="AH948" s="140"/>
      <c r="AI948" s="126"/>
      <c r="AJ948" s="16"/>
      <c r="AK948" s="16"/>
      <c r="AL948" s="16"/>
      <c r="AM948" s="140"/>
      <c r="AN948" s="141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40"/>
      <c r="BG948" s="126"/>
      <c r="BH948" s="16"/>
      <c r="BI948" s="16"/>
      <c r="BJ948" s="16"/>
      <c r="BK948" s="16"/>
      <c r="BL948" s="16"/>
      <c r="BM948" s="16"/>
      <c r="BN948" s="16"/>
      <c r="BO948" s="16"/>
      <c r="BP948" s="140"/>
      <c r="BQ948" s="126"/>
      <c r="BR948" s="16"/>
      <c r="BS948" s="16"/>
      <c r="BT948" s="16"/>
      <c r="BU948" s="16"/>
      <c r="BV948" s="16"/>
      <c r="BW948" s="140"/>
      <c r="BX948" s="126"/>
      <c r="BY948" s="16"/>
      <c r="BZ948" s="140"/>
      <c r="CA948" s="126"/>
      <c r="CB948" s="16"/>
      <c r="CC948" s="140"/>
      <c r="CD948" s="126"/>
      <c r="CE948" s="16"/>
      <c r="CG948" s="12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</row>
    <row r="949" spans="1:147" s="107" customFormat="1" x14ac:dyDescent="0.2">
      <c r="A949" s="81"/>
      <c r="B949" s="16"/>
      <c r="C949" s="115"/>
      <c r="D949" s="116"/>
      <c r="E949" s="16"/>
      <c r="F949" s="16"/>
      <c r="G949" s="16"/>
      <c r="H949" s="16"/>
      <c r="J949" s="126"/>
      <c r="K949" s="126"/>
      <c r="L949" s="126"/>
      <c r="M949" s="126"/>
      <c r="N949" s="126"/>
      <c r="O949" s="126"/>
      <c r="P949" s="126"/>
      <c r="Q949" s="58"/>
      <c r="R949" s="139"/>
      <c r="S949" s="58"/>
      <c r="T949" s="16"/>
      <c r="U949" s="16"/>
      <c r="V949" s="16"/>
      <c r="W949" s="16"/>
      <c r="X949" s="16"/>
      <c r="Y949" s="16"/>
      <c r="Z949" s="16"/>
      <c r="AA949" s="140"/>
      <c r="AB949" s="126"/>
      <c r="AC949" s="16"/>
      <c r="AD949" s="16"/>
      <c r="AE949" s="16"/>
      <c r="AF949" s="16"/>
      <c r="AG949" s="16"/>
      <c r="AH949" s="140"/>
      <c r="AI949" s="126"/>
      <c r="AJ949" s="16"/>
      <c r="AK949" s="16"/>
      <c r="AL949" s="16"/>
      <c r="AM949" s="140"/>
      <c r="AN949" s="141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40"/>
      <c r="BG949" s="126"/>
      <c r="BH949" s="16"/>
      <c r="BI949" s="16"/>
      <c r="BJ949" s="16"/>
      <c r="BK949" s="16"/>
      <c r="BL949" s="16"/>
      <c r="BM949" s="16"/>
      <c r="BN949" s="16"/>
      <c r="BO949" s="16"/>
      <c r="BP949" s="140"/>
      <c r="BQ949" s="126"/>
      <c r="BR949" s="16"/>
      <c r="BS949" s="16"/>
      <c r="BT949" s="16"/>
      <c r="BU949" s="16"/>
      <c r="BV949" s="16"/>
      <c r="BW949" s="140"/>
      <c r="BX949" s="126"/>
      <c r="BY949" s="16"/>
      <c r="BZ949" s="140"/>
      <c r="CA949" s="126"/>
      <c r="CB949" s="16"/>
      <c r="CC949" s="140"/>
      <c r="CD949" s="126"/>
      <c r="CE949" s="16"/>
      <c r="CG949" s="12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</row>
    <row r="950" spans="1:147" s="107" customFormat="1" x14ac:dyDescent="0.2">
      <c r="A950" s="81"/>
      <c r="B950" s="16"/>
      <c r="C950" s="115"/>
      <c r="D950" s="116"/>
      <c r="E950" s="16"/>
      <c r="F950" s="16"/>
      <c r="G950" s="16"/>
      <c r="H950" s="16"/>
      <c r="J950" s="126"/>
      <c r="K950" s="126"/>
      <c r="L950" s="126"/>
      <c r="M950" s="126"/>
      <c r="N950" s="126"/>
      <c r="O950" s="126"/>
      <c r="P950" s="126"/>
      <c r="Q950" s="58"/>
      <c r="R950" s="139"/>
      <c r="S950" s="58"/>
      <c r="T950" s="16"/>
      <c r="U950" s="16"/>
      <c r="V950" s="16"/>
      <c r="W950" s="16"/>
      <c r="X950" s="16"/>
      <c r="Y950" s="16"/>
      <c r="Z950" s="16"/>
      <c r="AA950" s="140"/>
      <c r="AB950" s="126"/>
      <c r="AC950" s="16"/>
      <c r="AD950" s="16"/>
      <c r="AE950" s="16"/>
      <c r="AF950" s="16"/>
      <c r="AG950" s="16"/>
      <c r="AH950" s="140"/>
      <c r="AI950" s="126"/>
      <c r="AJ950" s="16"/>
      <c r="AK950" s="16"/>
      <c r="AL950" s="16"/>
      <c r="AM950" s="140"/>
      <c r="AN950" s="141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40"/>
      <c r="BG950" s="126"/>
      <c r="BH950" s="16"/>
      <c r="BI950" s="16"/>
      <c r="BJ950" s="16"/>
      <c r="BK950" s="16"/>
      <c r="BL950" s="16"/>
      <c r="BM950" s="16"/>
      <c r="BN950" s="16"/>
      <c r="BO950" s="16"/>
      <c r="BP950" s="140"/>
      <c r="BQ950" s="126"/>
      <c r="BR950" s="16"/>
      <c r="BS950" s="16"/>
      <c r="BT950" s="16"/>
      <c r="BU950" s="16"/>
      <c r="BV950" s="16"/>
      <c r="BW950" s="140"/>
      <c r="BX950" s="126"/>
      <c r="BY950" s="16"/>
      <c r="BZ950" s="140"/>
      <c r="CA950" s="126"/>
      <c r="CB950" s="16"/>
      <c r="CC950" s="140"/>
      <c r="CD950" s="126"/>
      <c r="CE950" s="16"/>
      <c r="CG950" s="12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</row>
    <row r="951" spans="1:147" s="107" customFormat="1" x14ac:dyDescent="0.2">
      <c r="A951" s="81"/>
      <c r="B951" s="16"/>
      <c r="C951" s="115"/>
      <c r="D951" s="116"/>
      <c r="E951" s="16"/>
      <c r="F951" s="16"/>
      <c r="G951" s="16"/>
      <c r="H951" s="16"/>
      <c r="J951" s="126"/>
      <c r="K951" s="126"/>
      <c r="L951" s="126"/>
      <c r="M951" s="126"/>
      <c r="N951" s="126"/>
      <c r="O951" s="126"/>
      <c r="P951" s="126"/>
      <c r="Q951" s="58"/>
      <c r="R951" s="139"/>
      <c r="S951" s="58"/>
      <c r="T951" s="16"/>
      <c r="U951" s="16"/>
      <c r="V951" s="16"/>
      <c r="W951" s="16"/>
      <c r="X951" s="16"/>
      <c r="Y951" s="16"/>
      <c r="Z951" s="16"/>
      <c r="AA951" s="140"/>
      <c r="AB951" s="126"/>
      <c r="AC951" s="16"/>
      <c r="AD951" s="16"/>
      <c r="AE951" s="16"/>
      <c r="AF951" s="16"/>
      <c r="AG951" s="16"/>
      <c r="AH951" s="140"/>
      <c r="AI951" s="126"/>
      <c r="AJ951" s="16"/>
      <c r="AK951" s="16"/>
      <c r="AL951" s="16"/>
      <c r="AM951" s="140"/>
      <c r="AN951" s="141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40"/>
      <c r="BG951" s="126"/>
      <c r="BH951" s="16"/>
      <c r="BI951" s="16"/>
      <c r="BJ951" s="16"/>
      <c r="BK951" s="16"/>
      <c r="BL951" s="16"/>
      <c r="BM951" s="16"/>
      <c r="BN951" s="16"/>
      <c r="BO951" s="16"/>
      <c r="BP951" s="140"/>
      <c r="BQ951" s="126"/>
      <c r="BR951" s="16"/>
      <c r="BS951" s="16"/>
      <c r="BT951" s="16"/>
      <c r="BU951" s="16"/>
      <c r="BV951" s="16"/>
      <c r="BW951" s="140"/>
      <c r="BX951" s="126"/>
      <c r="BY951" s="16"/>
      <c r="BZ951" s="140"/>
      <c r="CA951" s="126"/>
      <c r="CB951" s="16"/>
      <c r="CC951" s="140"/>
      <c r="CD951" s="126"/>
      <c r="CE951" s="16"/>
      <c r="CG951" s="12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</row>
    <row r="952" spans="1:147" s="107" customFormat="1" x14ac:dyDescent="0.2">
      <c r="A952" s="81"/>
      <c r="B952" s="16"/>
      <c r="C952" s="115"/>
      <c r="D952" s="116"/>
      <c r="E952" s="16"/>
      <c r="F952" s="16"/>
      <c r="G952" s="16"/>
      <c r="H952" s="16"/>
      <c r="J952" s="126"/>
      <c r="K952" s="126"/>
      <c r="L952" s="126"/>
      <c r="M952" s="126"/>
      <c r="N952" s="126"/>
      <c r="O952" s="126"/>
      <c r="P952" s="126"/>
      <c r="Q952" s="58"/>
      <c r="R952" s="139"/>
      <c r="S952" s="58"/>
      <c r="T952" s="16"/>
      <c r="U952" s="16"/>
      <c r="V952" s="16"/>
      <c r="W952" s="16"/>
      <c r="X952" s="16"/>
      <c r="Y952" s="16"/>
      <c r="Z952" s="16"/>
      <c r="AA952" s="140"/>
      <c r="AB952" s="126"/>
      <c r="AC952" s="16"/>
      <c r="AD952" s="16"/>
      <c r="AE952" s="16"/>
      <c r="AF952" s="16"/>
      <c r="AG952" s="16"/>
      <c r="AH952" s="140"/>
      <c r="AI952" s="126"/>
      <c r="AJ952" s="16"/>
      <c r="AK952" s="16"/>
      <c r="AL952" s="16"/>
      <c r="AM952" s="140"/>
      <c r="AN952" s="141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40"/>
      <c r="BG952" s="126"/>
      <c r="BH952" s="16"/>
      <c r="BI952" s="16"/>
      <c r="BJ952" s="16"/>
      <c r="BK952" s="16"/>
      <c r="BL952" s="16"/>
      <c r="BM952" s="16"/>
      <c r="BN952" s="16"/>
      <c r="BO952" s="16"/>
      <c r="BP952" s="140"/>
      <c r="BQ952" s="126"/>
      <c r="BR952" s="16"/>
      <c r="BS952" s="16"/>
      <c r="BT952" s="16"/>
      <c r="BU952" s="16"/>
      <c r="BV952" s="16"/>
      <c r="BW952" s="140"/>
      <c r="BX952" s="126"/>
      <c r="BY952" s="16"/>
      <c r="BZ952" s="140"/>
      <c r="CA952" s="126"/>
      <c r="CB952" s="16"/>
      <c r="CC952" s="140"/>
      <c r="CD952" s="126"/>
      <c r="CE952" s="16"/>
      <c r="CG952" s="12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</row>
    <row r="953" spans="1:147" s="107" customFormat="1" x14ac:dyDescent="0.2">
      <c r="A953" s="81"/>
      <c r="B953" s="16"/>
      <c r="C953" s="115"/>
      <c r="D953" s="116"/>
      <c r="E953" s="16"/>
      <c r="F953" s="16"/>
      <c r="G953" s="16"/>
      <c r="H953" s="16"/>
      <c r="J953" s="126"/>
      <c r="K953" s="126"/>
      <c r="L953" s="126"/>
      <c r="M953" s="126"/>
      <c r="N953" s="126"/>
      <c r="O953" s="126"/>
      <c r="P953" s="126"/>
      <c r="Q953" s="58"/>
      <c r="R953" s="139"/>
      <c r="S953" s="58"/>
      <c r="T953" s="16"/>
      <c r="U953" s="16"/>
      <c r="V953" s="16"/>
      <c r="W953" s="16"/>
      <c r="X953" s="16"/>
      <c r="Y953" s="16"/>
      <c r="Z953" s="16"/>
      <c r="AA953" s="140"/>
      <c r="AB953" s="126"/>
      <c r="AC953" s="16"/>
      <c r="AD953" s="16"/>
      <c r="AE953" s="16"/>
      <c r="AF953" s="16"/>
      <c r="AG953" s="16"/>
      <c r="AH953" s="140"/>
      <c r="AI953" s="126"/>
      <c r="AJ953" s="16"/>
      <c r="AK953" s="16"/>
      <c r="AL953" s="16"/>
      <c r="AM953" s="140"/>
      <c r="AN953" s="141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40"/>
      <c r="BG953" s="126"/>
      <c r="BH953" s="16"/>
      <c r="BI953" s="16"/>
      <c r="BJ953" s="16"/>
      <c r="BK953" s="16"/>
      <c r="BL953" s="16"/>
      <c r="BM953" s="16"/>
      <c r="BN953" s="16"/>
      <c r="BO953" s="16"/>
      <c r="BP953" s="140"/>
      <c r="BQ953" s="126"/>
      <c r="BR953" s="16"/>
      <c r="BS953" s="16"/>
      <c r="BT953" s="16"/>
      <c r="BU953" s="16"/>
      <c r="BV953" s="16"/>
      <c r="BW953" s="140"/>
      <c r="BX953" s="126"/>
      <c r="BY953" s="16"/>
      <c r="BZ953" s="140"/>
      <c r="CA953" s="126"/>
      <c r="CB953" s="16"/>
      <c r="CC953" s="140"/>
      <c r="CD953" s="126"/>
      <c r="CE953" s="16"/>
      <c r="CG953" s="12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</row>
    <row r="954" spans="1:147" s="107" customFormat="1" x14ac:dyDescent="0.2">
      <c r="A954" s="81"/>
      <c r="B954" s="16"/>
      <c r="C954" s="115"/>
      <c r="D954" s="116"/>
      <c r="E954" s="16"/>
      <c r="F954" s="16"/>
      <c r="G954" s="16"/>
      <c r="H954" s="16"/>
      <c r="J954" s="126"/>
      <c r="K954" s="126"/>
      <c r="L954" s="126"/>
      <c r="M954" s="126"/>
      <c r="N954" s="126"/>
      <c r="O954" s="126"/>
      <c r="P954" s="126"/>
      <c r="Q954" s="58"/>
      <c r="R954" s="139"/>
      <c r="S954" s="58"/>
      <c r="T954" s="16"/>
      <c r="U954" s="16"/>
      <c r="V954" s="16"/>
      <c r="W954" s="16"/>
      <c r="X954" s="16"/>
      <c r="Y954" s="16"/>
      <c r="Z954" s="16"/>
      <c r="AA954" s="140"/>
      <c r="AB954" s="126"/>
      <c r="AC954" s="16"/>
      <c r="AD954" s="16"/>
      <c r="AE954" s="16"/>
      <c r="AF954" s="16"/>
      <c r="AG954" s="16"/>
      <c r="AH954" s="140"/>
      <c r="AI954" s="126"/>
      <c r="AJ954" s="16"/>
      <c r="AK954" s="16"/>
      <c r="AL954" s="16"/>
      <c r="AM954" s="140"/>
      <c r="AN954" s="141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40"/>
      <c r="BG954" s="126"/>
      <c r="BH954" s="16"/>
      <c r="BI954" s="16"/>
      <c r="BJ954" s="16"/>
      <c r="BK954" s="16"/>
      <c r="BL954" s="16"/>
      <c r="BM954" s="16"/>
      <c r="BN954" s="16"/>
      <c r="BO954" s="16"/>
      <c r="BP954" s="140"/>
      <c r="BQ954" s="126"/>
      <c r="BR954" s="16"/>
      <c r="BS954" s="16"/>
      <c r="BT954" s="16"/>
      <c r="BU954" s="16"/>
      <c r="BV954" s="16"/>
      <c r="BW954" s="140"/>
      <c r="BX954" s="126"/>
      <c r="BY954" s="16"/>
      <c r="BZ954" s="140"/>
      <c r="CA954" s="126"/>
      <c r="CB954" s="16"/>
      <c r="CC954" s="140"/>
      <c r="CD954" s="126"/>
      <c r="CE954" s="16"/>
      <c r="CG954" s="12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</row>
    <row r="955" spans="1:147" s="107" customFormat="1" x14ac:dyDescent="0.2">
      <c r="A955" s="81"/>
      <c r="B955" s="16"/>
      <c r="C955" s="115"/>
      <c r="D955" s="116"/>
      <c r="E955" s="16"/>
      <c r="F955" s="16"/>
      <c r="G955" s="16"/>
      <c r="H955" s="16"/>
      <c r="J955" s="126"/>
      <c r="K955" s="126"/>
      <c r="L955" s="126"/>
      <c r="M955" s="126"/>
      <c r="N955" s="126"/>
      <c r="O955" s="126"/>
      <c r="P955" s="126"/>
      <c r="Q955" s="58"/>
      <c r="R955" s="139"/>
      <c r="S955" s="58"/>
      <c r="T955" s="16"/>
      <c r="U955" s="16"/>
      <c r="V955" s="16"/>
      <c r="W955" s="16"/>
      <c r="X955" s="16"/>
      <c r="Y955" s="16"/>
      <c r="Z955" s="16"/>
      <c r="AA955" s="140"/>
      <c r="AB955" s="126"/>
      <c r="AC955" s="16"/>
      <c r="AD955" s="16"/>
      <c r="AE955" s="16"/>
      <c r="AF955" s="16"/>
      <c r="AG955" s="16"/>
      <c r="AH955" s="140"/>
      <c r="AI955" s="126"/>
      <c r="AJ955" s="16"/>
      <c r="AK955" s="16"/>
      <c r="AL955" s="16"/>
      <c r="AM955" s="140"/>
      <c r="AN955" s="141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40"/>
      <c r="BG955" s="126"/>
      <c r="BH955" s="16"/>
      <c r="BI955" s="16"/>
      <c r="BJ955" s="16"/>
      <c r="BK955" s="16"/>
      <c r="BL955" s="16"/>
      <c r="BM955" s="16"/>
      <c r="BN955" s="16"/>
      <c r="BO955" s="16"/>
      <c r="BP955" s="140"/>
      <c r="BQ955" s="126"/>
      <c r="BR955" s="16"/>
      <c r="BS955" s="16"/>
      <c r="BT955" s="16"/>
      <c r="BU955" s="16"/>
      <c r="BV955" s="16"/>
      <c r="BW955" s="140"/>
      <c r="BX955" s="126"/>
      <c r="BY955" s="16"/>
      <c r="BZ955" s="140"/>
      <c r="CA955" s="126"/>
      <c r="CB955" s="16"/>
      <c r="CC955" s="140"/>
      <c r="CD955" s="126"/>
      <c r="CE955" s="16"/>
      <c r="CG955" s="12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</row>
    <row r="956" spans="1:147" s="107" customFormat="1" x14ac:dyDescent="0.2">
      <c r="A956" s="81"/>
      <c r="B956" s="16"/>
      <c r="C956" s="115"/>
      <c r="D956" s="116"/>
      <c r="E956" s="16"/>
      <c r="F956" s="16"/>
      <c r="G956" s="16"/>
      <c r="H956" s="16"/>
      <c r="J956" s="126"/>
      <c r="K956" s="126"/>
      <c r="L956" s="126"/>
      <c r="M956" s="126"/>
      <c r="N956" s="126"/>
      <c r="O956" s="126"/>
      <c r="P956" s="126"/>
      <c r="Q956" s="58"/>
      <c r="R956" s="139"/>
      <c r="S956" s="58"/>
      <c r="T956" s="16"/>
      <c r="U956" s="16"/>
      <c r="V956" s="16"/>
      <c r="W956" s="16"/>
      <c r="X956" s="16"/>
      <c r="Y956" s="16"/>
      <c r="Z956" s="16"/>
      <c r="AA956" s="140"/>
      <c r="AB956" s="126"/>
      <c r="AC956" s="16"/>
      <c r="AD956" s="16"/>
      <c r="AE956" s="16"/>
      <c r="AF956" s="16"/>
      <c r="AG956" s="16"/>
      <c r="AH956" s="140"/>
      <c r="AI956" s="126"/>
      <c r="AJ956" s="16"/>
      <c r="AK956" s="16"/>
      <c r="AL956" s="16"/>
      <c r="AM956" s="140"/>
      <c r="AN956" s="141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40"/>
      <c r="BG956" s="126"/>
      <c r="BH956" s="16"/>
      <c r="BI956" s="16"/>
      <c r="BJ956" s="16"/>
      <c r="BK956" s="16"/>
      <c r="BL956" s="16"/>
      <c r="BM956" s="16"/>
      <c r="BN956" s="16"/>
      <c r="BO956" s="16"/>
      <c r="BP956" s="140"/>
      <c r="BQ956" s="126"/>
      <c r="BR956" s="16"/>
      <c r="BS956" s="16"/>
      <c r="BT956" s="16"/>
      <c r="BU956" s="16"/>
      <c r="BV956" s="16"/>
      <c r="BW956" s="140"/>
      <c r="BX956" s="126"/>
      <c r="BY956" s="16"/>
      <c r="BZ956" s="140"/>
      <c r="CA956" s="126"/>
      <c r="CB956" s="16"/>
      <c r="CC956" s="140"/>
      <c r="CD956" s="126"/>
      <c r="CE956" s="16"/>
      <c r="CG956" s="12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</row>
    <row r="957" spans="1:147" s="107" customFormat="1" x14ac:dyDescent="0.2">
      <c r="A957" s="81"/>
      <c r="B957" s="16"/>
      <c r="C957" s="115"/>
      <c r="D957" s="116"/>
      <c r="E957" s="16"/>
      <c r="F957" s="16"/>
      <c r="G957" s="16"/>
      <c r="H957" s="16"/>
      <c r="J957" s="126"/>
      <c r="K957" s="126"/>
      <c r="L957" s="126"/>
      <c r="M957" s="126"/>
      <c r="N957" s="126"/>
      <c r="O957" s="126"/>
      <c r="P957" s="126"/>
      <c r="Q957" s="58"/>
      <c r="R957" s="139"/>
      <c r="S957" s="58"/>
      <c r="T957" s="16"/>
      <c r="U957" s="16"/>
      <c r="V957" s="16"/>
      <c r="W957" s="16"/>
      <c r="X957" s="16"/>
      <c r="Y957" s="16"/>
      <c r="Z957" s="16"/>
      <c r="AA957" s="140"/>
      <c r="AB957" s="126"/>
      <c r="AC957" s="16"/>
      <c r="AD957" s="16"/>
      <c r="AE957" s="16"/>
      <c r="AF957" s="16"/>
      <c r="AG957" s="16"/>
      <c r="AH957" s="140"/>
      <c r="AI957" s="126"/>
      <c r="AJ957" s="16"/>
      <c r="AK957" s="16"/>
      <c r="AL957" s="16"/>
      <c r="AM957" s="140"/>
      <c r="AN957" s="141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40"/>
      <c r="BG957" s="126"/>
      <c r="BH957" s="16"/>
      <c r="BI957" s="16"/>
      <c r="BJ957" s="16"/>
      <c r="BK957" s="16"/>
      <c r="BL957" s="16"/>
      <c r="BM957" s="16"/>
      <c r="BN957" s="16"/>
      <c r="BO957" s="16"/>
      <c r="BP957" s="140"/>
      <c r="BQ957" s="126"/>
      <c r="BR957" s="16"/>
      <c r="BS957" s="16"/>
      <c r="BT957" s="16"/>
      <c r="BU957" s="16"/>
      <c r="BV957" s="16"/>
      <c r="BW957" s="140"/>
      <c r="BX957" s="126"/>
      <c r="BY957" s="16"/>
      <c r="BZ957" s="140"/>
      <c r="CA957" s="126"/>
      <c r="CB957" s="16"/>
      <c r="CC957" s="140"/>
      <c r="CD957" s="126"/>
      <c r="CE957" s="16"/>
      <c r="CG957" s="12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</row>
    <row r="958" spans="1:147" s="107" customFormat="1" x14ac:dyDescent="0.2">
      <c r="A958" s="81"/>
      <c r="B958" s="16"/>
      <c r="C958" s="115"/>
      <c r="D958" s="116"/>
      <c r="E958" s="16"/>
      <c r="F958" s="16"/>
      <c r="G958" s="16"/>
      <c r="H958" s="16"/>
      <c r="J958" s="126"/>
      <c r="K958" s="126"/>
      <c r="L958" s="126"/>
      <c r="M958" s="126"/>
      <c r="N958" s="126"/>
      <c r="O958" s="126"/>
      <c r="P958" s="126"/>
      <c r="Q958" s="58"/>
      <c r="R958" s="139"/>
      <c r="S958" s="58"/>
      <c r="T958" s="16"/>
      <c r="U958" s="16"/>
      <c r="V958" s="16"/>
      <c r="W958" s="16"/>
      <c r="X958" s="16"/>
      <c r="Y958" s="16"/>
      <c r="Z958" s="16"/>
      <c r="AA958" s="140"/>
      <c r="AB958" s="126"/>
      <c r="AC958" s="16"/>
      <c r="AD958" s="16"/>
      <c r="AE958" s="16"/>
      <c r="AF958" s="16"/>
      <c r="AG958" s="16"/>
      <c r="AH958" s="140"/>
      <c r="AI958" s="126"/>
      <c r="AJ958" s="16"/>
      <c r="AK958" s="16"/>
      <c r="AL958" s="16"/>
      <c r="AM958" s="140"/>
      <c r="AN958" s="141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40"/>
      <c r="BG958" s="126"/>
      <c r="BH958" s="16"/>
      <c r="BI958" s="16"/>
      <c r="BJ958" s="16"/>
      <c r="BK958" s="16"/>
      <c r="BL958" s="16"/>
      <c r="BM958" s="16"/>
      <c r="BN958" s="16"/>
      <c r="BO958" s="16"/>
      <c r="BP958" s="140"/>
      <c r="BQ958" s="126"/>
      <c r="BR958" s="16"/>
      <c r="BS958" s="16"/>
      <c r="BT958" s="16"/>
      <c r="BU958" s="16"/>
      <c r="BV958" s="16"/>
      <c r="BW958" s="140"/>
      <c r="BX958" s="126"/>
      <c r="BY958" s="16"/>
      <c r="BZ958" s="140"/>
      <c r="CA958" s="126"/>
      <c r="CB958" s="16"/>
      <c r="CC958" s="140"/>
      <c r="CD958" s="126"/>
      <c r="CE958" s="16"/>
      <c r="CG958" s="12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</row>
    <row r="959" spans="1:147" s="107" customFormat="1" x14ac:dyDescent="0.2">
      <c r="A959" s="138"/>
      <c r="B959" s="16"/>
      <c r="C959" s="115"/>
      <c r="D959" s="116"/>
      <c r="E959" s="16"/>
      <c r="F959" s="16"/>
      <c r="G959" s="16"/>
      <c r="H959" s="16"/>
      <c r="J959" s="126"/>
      <c r="K959" s="126"/>
      <c r="L959" s="126"/>
      <c r="M959" s="126"/>
      <c r="N959" s="126"/>
      <c r="O959" s="126"/>
      <c r="P959" s="126"/>
      <c r="Q959" s="58"/>
      <c r="R959" s="139"/>
      <c r="S959" s="58"/>
      <c r="T959" s="16"/>
      <c r="U959" s="16"/>
      <c r="V959" s="16"/>
      <c r="W959" s="16"/>
      <c r="X959" s="16"/>
      <c r="Y959" s="16"/>
      <c r="Z959" s="16"/>
      <c r="AA959" s="140"/>
      <c r="AB959" s="126"/>
      <c r="AC959" s="16"/>
      <c r="AD959" s="16"/>
      <c r="AE959" s="16"/>
      <c r="AF959" s="16"/>
      <c r="AG959" s="16"/>
      <c r="AH959" s="140"/>
      <c r="AI959" s="126"/>
      <c r="AJ959" s="16"/>
      <c r="AK959" s="16"/>
      <c r="AL959" s="16"/>
      <c r="AM959" s="140"/>
      <c r="AN959" s="141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40"/>
      <c r="BG959" s="126"/>
      <c r="BH959" s="16"/>
      <c r="BI959" s="16"/>
      <c r="BJ959" s="16"/>
      <c r="BK959" s="16"/>
      <c r="BL959" s="16"/>
      <c r="BM959" s="16"/>
      <c r="BN959" s="16"/>
      <c r="BO959" s="16"/>
      <c r="BP959" s="140"/>
      <c r="BQ959" s="126"/>
      <c r="BR959" s="16"/>
      <c r="BS959" s="16"/>
      <c r="BT959" s="16"/>
      <c r="BU959" s="16"/>
      <c r="BV959" s="16"/>
      <c r="BW959" s="140"/>
      <c r="BX959" s="126"/>
      <c r="BY959" s="16"/>
      <c r="BZ959" s="140"/>
      <c r="CA959" s="126"/>
      <c r="CB959" s="16"/>
      <c r="CC959" s="140"/>
      <c r="CD959" s="126"/>
      <c r="CE959" s="16"/>
      <c r="CG959" s="12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</row>
    <row r="960" spans="1:147" s="107" customFormat="1" x14ac:dyDescent="0.2">
      <c r="A960" s="81"/>
      <c r="B960" s="16"/>
      <c r="C960" s="115"/>
      <c r="D960" s="116"/>
      <c r="E960" s="16"/>
      <c r="F960" s="16"/>
      <c r="G960" s="16"/>
      <c r="H960" s="16"/>
      <c r="J960" s="126"/>
      <c r="K960" s="126"/>
      <c r="L960" s="126"/>
      <c r="M960" s="126"/>
      <c r="N960" s="126"/>
      <c r="O960" s="126"/>
      <c r="P960" s="126"/>
      <c r="Q960" s="58"/>
      <c r="R960" s="139"/>
      <c r="S960" s="58"/>
      <c r="T960" s="16"/>
      <c r="U960" s="16"/>
      <c r="V960" s="16"/>
      <c r="W960" s="16"/>
      <c r="X960" s="16"/>
      <c r="Y960" s="16"/>
      <c r="Z960" s="16"/>
      <c r="AA960" s="140"/>
      <c r="AB960" s="126"/>
      <c r="AC960" s="16"/>
      <c r="AD960" s="16"/>
      <c r="AE960" s="16"/>
      <c r="AF960" s="16"/>
      <c r="AG960" s="16"/>
      <c r="AH960" s="140"/>
      <c r="AI960" s="126"/>
      <c r="AJ960" s="16"/>
      <c r="AK960" s="16"/>
      <c r="AL960" s="16"/>
      <c r="AM960" s="140"/>
      <c r="AN960" s="141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40"/>
      <c r="BG960" s="126"/>
      <c r="BH960" s="16"/>
      <c r="BI960" s="16"/>
      <c r="BJ960" s="16"/>
      <c r="BK960" s="16"/>
      <c r="BL960" s="16"/>
      <c r="BM960" s="16"/>
      <c r="BN960" s="16"/>
      <c r="BO960" s="16"/>
      <c r="BP960" s="140"/>
      <c r="BQ960" s="126"/>
      <c r="BR960" s="16"/>
      <c r="BS960" s="16"/>
      <c r="BT960" s="16"/>
      <c r="BU960" s="16"/>
      <c r="BV960" s="16"/>
      <c r="BW960" s="140"/>
      <c r="BX960" s="126"/>
      <c r="BY960" s="16"/>
      <c r="BZ960" s="140"/>
      <c r="CA960" s="126"/>
      <c r="CB960" s="16"/>
      <c r="CC960" s="140"/>
      <c r="CD960" s="126"/>
      <c r="CE960" s="16"/>
      <c r="CG960" s="12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</row>
    <row r="961" spans="1:147" s="107" customFormat="1" x14ac:dyDescent="0.2">
      <c r="A961" s="81"/>
      <c r="B961" s="16"/>
      <c r="C961" s="115"/>
      <c r="D961" s="116"/>
      <c r="E961" s="16"/>
      <c r="F961" s="16"/>
      <c r="G961" s="16"/>
      <c r="H961" s="16"/>
      <c r="J961" s="126"/>
      <c r="K961" s="126"/>
      <c r="L961" s="126"/>
      <c r="M961" s="126"/>
      <c r="N961" s="126"/>
      <c r="O961" s="126"/>
      <c r="P961" s="126"/>
      <c r="Q961" s="58"/>
      <c r="R961" s="139"/>
      <c r="S961" s="58"/>
      <c r="T961" s="16"/>
      <c r="U961" s="16"/>
      <c r="V961" s="16"/>
      <c r="W961" s="16"/>
      <c r="X961" s="16"/>
      <c r="Y961" s="16"/>
      <c r="Z961" s="16"/>
      <c r="AA961" s="140"/>
      <c r="AB961" s="126"/>
      <c r="AC961" s="16"/>
      <c r="AD961" s="16"/>
      <c r="AE961" s="16"/>
      <c r="AF961" s="16"/>
      <c r="AG961" s="16"/>
      <c r="AH961" s="140"/>
      <c r="AI961" s="126"/>
      <c r="AJ961" s="16"/>
      <c r="AK961" s="16"/>
      <c r="AL961" s="16"/>
      <c r="AM961" s="140"/>
      <c r="AN961" s="141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40"/>
      <c r="BG961" s="126"/>
      <c r="BH961" s="16"/>
      <c r="BI961" s="16"/>
      <c r="BJ961" s="16"/>
      <c r="BK961" s="16"/>
      <c r="BL961" s="16"/>
      <c r="BM961" s="16"/>
      <c r="BN961" s="16"/>
      <c r="BO961" s="16"/>
      <c r="BP961" s="140"/>
      <c r="BQ961" s="126"/>
      <c r="BR961" s="16"/>
      <c r="BS961" s="16"/>
      <c r="BT961" s="16"/>
      <c r="BU961" s="16"/>
      <c r="BV961" s="16"/>
      <c r="BW961" s="140"/>
      <c r="BX961" s="126"/>
      <c r="BY961" s="16"/>
      <c r="BZ961" s="140"/>
      <c r="CA961" s="126"/>
      <c r="CB961" s="16"/>
      <c r="CC961" s="140"/>
      <c r="CD961" s="126"/>
      <c r="CE961" s="16"/>
      <c r="CG961" s="12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</row>
    <row r="962" spans="1:147" s="107" customFormat="1" x14ac:dyDescent="0.2">
      <c r="A962" s="81"/>
      <c r="B962" s="16"/>
      <c r="C962" s="115"/>
      <c r="D962" s="116"/>
      <c r="E962" s="16"/>
      <c r="F962" s="16"/>
      <c r="G962" s="16"/>
      <c r="H962" s="16"/>
      <c r="J962" s="126"/>
      <c r="K962" s="126"/>
      <c r="L962" s="126"/>
      <c r="M962" s="126"/>
      <c r="N962" s="126"/>
      <c r="O962" s="126"/>
      <c r="P962" s="126"/>
      <c r="Q962" s="58"/>
      <c r="R962" s="139"/>
      <c r="S962" s="58"/>
      <c r="T962" s="16"/>
      <c r="U962" s="16"/>
      <c r="V962" s="16"/>
      <c r="W962" s="16"/>
      <c r="X962" s="16"/>
      <c r="Y962" s="16"/>
      <c r="Z962" s="16"/>
      <c r="AA962" s="140"/>
      <c r="AB962" s="126"/>
      <c r="AC962" s="16"/>
      <c r="AD962" s="16"/>
      <c r="AE962" s="16"/>
      <c r="AF962" s="16"/>
      <c r="AG962" s="16"/>
      <c r="AH962" s="140"/>
      <c r="AI962" s="126"/>
      <c r="AJ962" s="16"/>
      <c r="AK962" s="16"/>
      <c r="AL962" s="16"/>
      <c r="AM962" s="140"/>
      <c r="AN962" s="141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40"/>
      <c r="BG962" s="126"/>
      <c r="BH962" s="16"/>
      <c r="BI962" s="16"/>
      <c r="BJ962" s="16"/>
      <c r="BK962" s="16"/>
      <c r="BL962" s="16"/>
      <c r="BM962" s="16"/>
      <c r="BN962" s="16"/>
      <c r="BO962" s="16"/>
      <c r="BP962" s="140"/>
      <c r="BQ962" s="126"/>
      <c r="BR962" s="16"/>
      <c r="BS962" s="16"/>
      <c r="BT962" s="16"/>
      <c r="BU962" s="16"/>
      <c r="BV962" s="16"/>
      <c r="BW962" s="140"/>
      <c r="BX962" s="126"/>
      <c r="BY962" s="16"/>
      <c r="BZ962" s="140"/>
      <c r="CA962" s="126"/>
      <c r="CB962" s="16"/>
      <c r="CC962" s="140"/>
      <c r="CD962" s="126"/>
      <c r="CE962" s="16"/>
      <c r="CG962" s="12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</row>
    <row r="963" spans="1:147" s="107" customFormat="1" x14ac:dyDescent="0.2">
      <c r="A963" s="81"/>
      <c r="B963" s="16"/>
      <c r="C963" s="115"/>
      <c r="D963" s="116"/>
      <c r="E963" s="16"/>
      <c r="F963" s="16"/>
      <c r="G963" s="16"/>
      <c r="H963" s="16"/>
      <c r="J963" s="126"/>
      <c r="K963" s="126"/>
      <c r="L963" s="126"/>
      <c r="M963" s="126"/>
      <c r="N963" s="126"/>
      <c r="O963" s="126"/>
      <c r="P963" s="126"/>
      <c r="Q963" s="58"/>
      <c r="R963" s="139"/>
      <c r="S963" s="58"/>
      <c r="T963" s="16"/>
      <c r="U963" s="16"/>
      <c r="V963" s="16"/>
      <c r="W963" s="16"/>
      <c r="X963" s="16"/>
      <c r="Y963" s="16"/>
      <c r="Z963" s="16"/>
      <c r="AA963" s="140"/>
      <c r="AB963" s="126"/>
      <c r="AC963" s="16"/>
      <c r="AD963" s="16"/>
      <c r="AE963" s="16"/>
      <c r="AF963" s="16"/>
      <c r="AG963" s="16"/>
      <c r="AH963" s="140"/>
      <c r="AI963" s="126"/>
      <c r="AJ963" s="16"/>
      <c r="AK963" s="16"/>
      <c r="AL963" s="16"/>
      <c r="AM963" s="140"/>
      <c r="AN963" s="141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40"/>
      <c r="BG963" s="126"/>
      <c r="BH963" s="16"/>
      <c r="BI963" s="16"/>
      <c r="BJ963" s="16"/>
      <c r="BK963" s="16"/>
      <c r="BL963" s="16"/>
      <c r="BM963" s="16"/>
      <c r="BN963" s="16"/>
      <c r="BO963" s="16"/>
      <c r="BP963" s="140"/>
      <c r="BQ963" s="126"/>
      <c r="BR963" s="16"/>
      <c r="BS963" s="16"/>
      <c r="BT963" s="16"/>
      <c r="BU963" s="16"/>
      <c r="BV963" s="16"/>
      <c r="BW963" s="140"/>
      <c r="BX963" s="126"/>
      <c r="BY963" s="16"/>
      <c r="BZ963" s="140"/>
      <c r="CA963" s="126"/>
      <c r="CB963" s="16"/>
      <c r="CC963" s="140"/>
      <c r="CD963" s="126"/>
      <c r="CE963" s="16"/>
      <c r="CG963" s="12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</row>
    <row r="964" spans="1:147" s="107" customFormat="1" x14ac:dyDescent="0.2">
      <c r="A964" s="81"/>
      <c r="B964" s="16"/>
      <c r="C964" s="115"/>
      <c r="D964" s="116"/>
      <c r="E964" s="16"/>
      <c r="F964" s="16"/>
      <c r="G964" s="16"/>
      <c r="H964" s="16"/>
      <c r="J964" s="126"/>
      <c r="K964" s="126"/>
      <c r="L964" s="126"/>
      <c r="M964" s="126"/>
      <c r="N964" s="126"/>
      <c r="O964" s="126"/>
      <c r="P964" s="126"/>
      <c r="Q964" s="58"/>
      <c r="R964" s="139"/>
      <c r="S964" s="58"/>
      <c r="T964" s="16"/>
      <c r="U964" s="16"/>
      <c r="V964" s="16"/>
      <c r="W964" s="16"/>
      <c r="X964" s="16"/>
      <c r="Y964" s="16"/>
      <c r="Z964" s="16"/>
      <c r="AA964" s="140"/>
      <c r="AB964" s="126"/>
      <c r="AC964" s="16"/>
      <c r="AD964" s="16"/>
      <c r="AE964" s="16"/>
      <c r="AF964" s="16"/>
      <c r="AG964" s="16"/>
      <c r="AH964" s="140"/>
      <c r="AI964" s="126"/>
      <c r="AJ964" s="16"/>
      <c r="AK964" s="16"/>
      <c r="AL964" s="16"/>
      <c r="AM964" s="140"/>
      <c r="AN964" s="141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40"/>
      <c r="BG964" s="126"/>
      <c r="BH964" s="16"/>
      <c r="BI964" s="16"/>
      <c r="BJ964" s="16"/>
      <c r="BK964" s="16"/>
      <c r="BL964" s="16"/>
      <c r="BM964" s="16"/>
      <c r="BN964" s="16"/>
      <c r="BO964" s="16"/>
      <c r="BP964" s="140"/>
      <c r="BQ964" s="126"/>
      <c r="BR964" s="16"/>
      <c r="BS964" s="16"/>
      <c r="BT964" s="16"/>
      <c r="BU964" s="16"/>
      <c r="BV964" s="16"/>
      <c r="BW964" s="140"/>
      <c r="BX964" s="126"/>
      <c r="BY964" s="16"/>
      <c r="BZ964" s="140"/>
      <c r="CA964" s="126"/>
      <c r="CB964" s="16"/>
      <c r="CC964" s="140"/>
      <c r="CD964" s="126"/>
      <c r="CE964" s="16"/>
      <c r="CG964" s="12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</row>
    <row r="965" spans="1:147" s="107" customFormat="1" x14ac:dyDescent="0.2">
      <c r="A965" s="81"/>
      <c r="B965" s="16"/>
      <c r="C965" s="115"/>
      <c r="D965" s="116"/>
      <c r="E965" s="16"/>
      <c r="F965" s="16"/>
      <c r="G965" s="16"/>
      <c r="H965" s="16"/>
      <c r="J965" s="126"/>
      <c r="K965" s="126"/>
      <c r="L965" s="126"/>
      <c r="M965" s="126"/>
      <c r="N965" s="126"/>
      <c r="O965" s="126"/>
      <c r="P965" s="126"/>
      <c r="Q965" s="58"/>
      <c r="R965" s="139"/>
      <c r="S965" s="58"/>
      <c r="T965" s="16"/>
      <c r="U965" s="16"/>
      <c r="V965" s="16"/>
      <c r="W965" s="16"/>
      <c r="X965" s="16"/>
      <c r="Y965" s="16"/>
      <c r="Z965" s="16"/>
      <c r="AA965" s="140"/>
      <c r="AB965" s="126"/>
      <c r="AC965" s="16"/>
      <c r="AD965" s="16"/>
      <c r="AE965" s="16"/>
      <c r="AF965" s="16"/>
      <c r="AG965" s="16"/>
      <c r="AH965" s="140"/>
      <c r="AI965" s="126"/>
      <c r="AJ965" s="16"/>
      <c r="AK965" s="16"/>
      <c r="AL965" s="16"/>
      <c r="AM965" s="140"/>
      <c r="AN965" s="141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40"/>
      <c r="BG965" s="126"/>
      <c r="BH965" s="16"/>
      <c r="BI965" s="16"/>
      <c r="BJ965" s="16"/>
      <c r="BK965" s="16"/>
      <c r="BL965" s="16"/>
      <c r="BM965" s="16"/>
      <c r="BN965" s="16"/>
      <c r="BO965" s="16"/>
      <c r="BP965" s="140"/>
      <c r="BQ965" s="126"/>
      <c r="BR965" s="16"/>
      <c r="BS965" s="16"/>
      <c r="BT965" s="16"/>
      <c r="BU965" s="16"/>
      <c r="BV965" s="16"/>
      <c r="BW965" s="140"/>
      <c r="BX965" s="126"/>
      <c r="BY965" s="16"/>
      <c r="BZ965" s="140"/>
      <c r="CA965" s="126"/>
      <c r="CB965" s="16"/>
      <c r="CC965" s="140"/>
      <c r="CD965" s="126"/>
      <c r="CE965" s="16"/>
      <c r="CG965" s="12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</row>
    <row r="966" spans="1:147" s="107" customFormat="1" x14ac:dyDescent="0.2">
      <c r="A966" s="81"/>
      <c r="B966" s="16"/>
      <c r="C966" s="115"/>
      <c r="D966" s="116"/>
      <c r="E966" s="16"/>
      <c r="F966" s="16"/>
      <c r="G966" s="16"/>
      <c r="H966" s="16"/>
      <c r="J966" s="126"/>
      <c r="K966" s="126"/>
      <c r="L966" s="126"/>
      <c r="M966" s="126"/>
      <c r="N966" s="126"/>
      <c r="O966" s="126"/>
      <c r="P966" s="126"/>
      <c r="Q966" s="58"/>
      <c r="R966" s="139"/>
      <c r="S966" s="58"/>
      <c r="T966" s="16"/>
      <c r="U966" s="16"/>
      <c r="V966" s="16"/>
      <c r="W966" s="16"/>
      <c r="X966" s="16"/>
      <c r="Y966" s="16"/>
      <c r="Z966" s="16"/>
      <c r="AA966" s="140"/>
      <c r="AB966" s="126"/>
      <c r="AC966" s="16"/>
      <c r="AD966" s="16"/>
      <c r="AE966" s="16"/>
      <c r="AF966" s="16"/>
      <c r="AG966" s="16"/>
      <c r="AH966" s="140"/>
      <c r="AI966" s="126"/>
      <c r="AJ966" s="16"/>
      <c r="AK966" s="16"/>
      <c r="AL966" s="16"/>
      <c r="AM966" s="140"/>
      <c r="AN966" s="141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40"/>
      <c r="BG966" s="126"/>
      <c r="BH966" s="16"/>
      <c r="BI966" s="16"/>
      <c r="BJ966" s="16"/>
      <c r="BK966" s="16"/>
      <c r="BL966" s="16"/>
      <c r="BM966" s="16"/>
      <c r="BN966" s="16"/>
      <c r="BO966" s="16"/>
      <c r="BP966" s="140"/>
      <c r="BQ966" s="126"/>
      <c r="BR966" s="16"/>
      <c r="BS966" s="16"/>
      <c r="BT966" s="16"/>
      <c r="BU966" s="16"/>
      <c r="BV966" s="16"/>
      <c r="BW966" s="140"/>
      <c r="BX966" s="126"/>
      <c r="BY966" s="16"/>
      <c r="BZ966" s="140"/>
      <c r="CA966" s="126"/>
      <c r="CB966" s="16"/>
      <c r="CC966" s="140"/>
      <c r="CD966" s="126"/>
      <c r="CE966" s="16"/>
      <c r="CG966" s="12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</row>
    <row r="967" spans="1:147" s="107" customFormat="1" x14ac:dyDescent="0.2">
      <c r="A967" s="81"/>
      <c r="B967" s="16"/>
      <c r="C967" s="115"/>
      <c r="D967" s="116"/>
      <c r="E967" s="16"/>
      <c r="F967" s="16"/>
      <c r="G967" s="16"/>
      <c r="H967" s="16"/>
      <c r="J967" s="126"/>
      <c r="K967" s="126"/>
      <c r="L967" s="126"/>
      <c r="M967" s="126"/>
      <c r="N967" s="126"/>
      <c r="O967" s="126"/>
      <c r="P967" s="126"/>
      <c r="Q967" s="58"/>
      <c r="R967" s="139"/>
      <c r="S967" s="58"/>
      <c r="T967" s="16"/>
      <c r="U967" s="16"/>
      <c r="V967" s="16"/>
      <c r="W967" s="16"/>
      <c r="X967" s="16"/>
      <c r="Y967" s="16"/>
      <c r="Z967" s="16"/>
      <c r="AA967" s="140"/>
      <c r="AB967" s="126"/>
      <c r="AC967" s="16"/>
      <c r="AD967" s="16"/>
      <c r="AE967" s="16"/>
      <c r="AF967" s="16"/>
      <c r="AG967" s="16"/>
      <c r="AH967" s="140"/>
      <c r="AI967" s="126"/>
      <c r="AJ967" s="16"/>
      <c r="AK967" s="16"/>
      <c r="AL967" s="16"/>
      <c r="AM967" s="140"/>
      <c r="AN967" s="141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40"/>
      <c r="BG967" s="126"/>
      <c r="BH967" s="16"/>
      <c r="BI967" s="16"/>
      <c r="BJ967" s="16"/>
      <c r="BK967" s="16"/>
      <c r="BL967" s="16"/>
      <c r="BM967" s="16"/>
      <c r="BN967" s="16"/>
      <c r="BO967" s="16"/>
      <c r="BP967" s="140"/>
      <c r="BQ967" s="126"/>
      <c r="BR967" s="16"/>
      <c r="BS967" s="16"/>
      <c r="BT967" s="16"/>
      <c r="BU967" s="16"/>
      <c r="BV967" s="16"/>
      <c r="BW967" s="140"/>
      <c r="BX967" s="126"/>
      <c r="BY967" s="16"/>
      <c r="BZ967" s="140"/>
      <c r="CA967" s="126"/>
      <c r="CB967" s="16"/>
      <c r="CC967" s="140"/>
      <c r="CD967" s="126"/>
      <c r="CE967" s="16"/>
      <c r="CG967" s="12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</row>
    <row r="968" spans="1:147" s="107" customFormat="1" x14ac:dyDescent="0.2">
      <c r="A968" s="81"/>
      <c r="B968" s="16"/>
      <c r="C968" s="115"/>
      <c r="D968" s="116"/>
      <c r="E968" s="16"/>
      <c r="F968" s="16"/>
      <c r="G968" s="16"/>
      <c r="H968" s="16"/>
      <c r="J968" s="126"/>
      <c r="K968" s="126"/>
      <c r="L968" s="126"/>
      <c r="M968" s="126"/>
      <c r="N968" s="126"/>
      <c r="O968" s="126"/>
      <c r="P968" s="126"/>
      <c r="Q968" s="58"/>
      <c r="R968" s="139"/>
      <c r="S968" s="58"/>
      <c r="T968" s="16"/>
      <c r="U968" s="16"/>
      <c r="V968" s="16"/>
      <c r="W968" s="16"/>
      <c r="X968" s="16"/>
      <c r="Y968" s="16"/>
      <c r="Z968" s="16"/>
      <c r="AA968" s="140"/>
      <c r="AB968" s="126"/>
      <c r="AC968" s="16"/>
      <c r="AD968" s="16"/>
      <c r="AE968" s="16"/>
      <c r="AF968" s="16"/>
      <c r="AG968" s="16"/>
      <c r="AH968" s="140"/>
      <c r="AI968" s="126"/>
      <c r="AJ968" s="16"/>
      <c r="AK968" s="16"/>
      <c r="AL968" s="16"/>
      <c r="AM968" s="140"/>
      <c r="AN968" s="141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40"/>
      <c r="BG968" s="126"/>
      <c r="BH968" s="16"/>
      <c r="BI968" s="16"/>
      <c r="BJ968" s="16"/>
      <c r="BK968" s="16"/>
      <c r="BL968" s="16"/>
      <c r="BM968" s="16"/>
      <c r="BN968" s="16"/>
      <c r="BO968" s="16"/>
      <c r="BP968" s="140"/>
      <c r="BQ968" s="126"/>
      <c r="BR968" s="16"/>
      <c r="BS968" s="16"/>
      <c r="BT968" s="16"/>
      <c r="BU968" s="16"/>
      <c r="BV968" s="16"/>
      <c r="BW968" s="140"/>
      <c r="BX968" s="126"/>
      <c r="BY968" s="16"/>
      <c r="BZ968" s="140"/>
      <c r="CA968" s="126"/>
      <c r="CB968" s="16"/>
      <c r="CC968" s="140"/>
      <c r="CD968" s="126"/>
      <c r="CE968" s="16"/>
      <c r="CG968" s="12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</row>
    <row r="969" spans="1:147" s="107" customFormat="1" x14ac:dyDescent="0.2">
      <c r="A969" s="81"/>
      <c r="B969" s="16"/>
      <c r="C969" s="115"/>
      <c r="D969" s="116"/>
      <c r="E969" s="16"/>
      <c r="F969" s="16"/>
      <c r="G969" s="16"/>
      <c r="H969" s="16"/>
      <c r="J969" s="126"/>
      <c r="K969" s="126"/>
      <c r="L969" s="126"/>
      <c r="M969" s="126"/>
      <c r="N969" s="126"/>
      <c r="O969" s="126"/>
      <c r="P969" s="126"/>
      <c r="Q969" s="58"/>
      <c r="R969" s="139"/>
      <c r="S969" s="58"/>
      <c r="T969" s="16"/>
      <c r="U969" s="16"/>
      <c r="V969" s="16"/>
      <c r="W969" s="16"/>
      <c r="X969" s="16"/>
      <c r="Y969" s="16"/>
      <c r="Z969" s="16"/>
      <c r="AA969" s="140"/>
      <c r="AB969" s="126"/>
      <c r="AC969" s="16"/>
      <c r="AD969" s="16"/>
      <c r="AE969" s="16"/>
      <c r="AF969" s="16"/>
      <c r="AG969" s="16"/>
      <c r="AH969" s="140"/>
      <c r="AI969" s="126"/>
      <c r="AJ969" s="16"/>
      <c r="AK969" s="16"/>
      <c r="AL969" s="16"/>
      <c r="AM969" s="140"/>
      <c r="AN969" s="141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40"/>
      <c r="BG969" s="126"/>
      <c r="BH969" s="16"/>
      <c r="BI969" s="16"/>
      <c r="BJ969" s="16"/>
      <c r="BK969" s="16"/>
      <c r="BL969" s="16"/>
      <c r="BM969" s="16"/>
      <c r="BN969" s="16"/>
      <c r="BO969" s="16"/>
      <c r="BP969" s="140"/>
      <c r="BQ969" s="126"/>
      <c r="BR969" s="16"/>
      <c r="BS969" s="16"/>
      <c r="BT969" s="16"/>
      <c r="BU969" s="16"/>
      <c r="BV969" s="16"/>
      <c r="BW969" s="140"/>
      <c r="BX969" s="126"/>
      <c r="BY969" s="16"/>
      <c r="BZ969" s="140"/>
      <c r="CA969" s="126"/>
      <c r="CB969" s="16"/>
      <c r="CC969" s="140"/>
      <c r="CD969" s="126"/>
      <c r="CE969" s="16"/>
      <c r="CG969" s="12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</row>
    <row r="970" spans="1:147" s="107" customFormat="1" x14ac:dyDescent="0.2">
      <c r="A970" s="81"/>
      <c r="B970" s="16"/>
      <c r="C970" s="115"/>
      <c r="D970" s="116"/>
      <c r="E970" s="16"/>
      <c r="F970" s="16"/>
      <c r="G970" s="16"/>
      <c r="H970" s="16"/>
      <c r="J970" s="126"/>
      <c r="K970" s="126"/>
      <c r="L970" s="126"/>
      <c r="M970" s="126"/>
      <c r="N970" s="126"/>
      <c r="O970" s="126"/>
      <c r="P970" s="126"/>
      <c r="Q970" s="58"/>
      <c r="R970" s="139"/>
      <c r="S970" s="58"/>
      <c r="T970" s="16"/>
      <c r="U970" s="16"/>
      <c r="V970" s="16"/>
      <c r="W970" s="16"/>
      <c r="X970" s="16"/>
      <c r="Y970" s="16"/>
      <c r="Z970" s="16"/>
      <c r="AA970" s="140"/>
      <c r="AB970" s="126"/>
      <c r="AC970" s="16"/>
      <c r="AD970" s="16"/>
      <c r="AE970" s="16"/>
      <c r="AF970" s="16"/>
      <c r="AG970" s="16"/>
      <c r="AH970" s="140"/>
      <c r="AI970" s="126"/>
      <c r="AJ970" s="16"/>
      <c r="AK970" s="16"/>
      <c r="AL970" s="16"/>
      <c r="AM970" s="140"/>
      <c r="AN970" s="141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40"/>
      <c r="BG970" s="126"/>
      <c r="BH970" s="16"/>
      <c r="BI970" s="16"/>
      <c r="BJ970" s="16"/>
      <c r="BK970" s="16"/>
      <c r="BL970" s="16"/>
      <c r="BM970" s="16"/>
      <c r="BN970" s="16"/>
      <c r="BO970" s="16"/>
      <c r="BP970" s="140"/>
      <c r="BQ970" s="126"/>
      <c r="BR970" s="16"/>
      <c r="BS970" s="16"/>
      <c r="BT970" s="16"/>
      <c r="BU970" s="16"/>
      <c r="BV970" s="16"/>
      <c r="BW970" s="140"/>
      <c r="BX970" s="126"/>
      <c r="BY970" s="16"/>
      <c r="BZ970" s="140"/>
      <c r="CA970" s="126"/>
      <c r="CB970" s="16"/>
      <c r="CC970" s="140"/>
      <c r="CD970" s="126"/>
      <c r="CE970" s="16"/>
      <c r="CG970" s="12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</row>
    <row r="971" spans="1:147" s="107" customFormat="1" x14ac:dyDescent="0.2">
      <c r="A971" s="81"/>
      <c r="B971" s="16"/>
      <c r="C971" s="115"/>
      <c r="D971" s="116"/>
      <c r="E971" s="16"/>
      <c r="F971" s="16"/>
      <c r="G971" s="16"/>
      <c r="H971" s="16"/>
      <c r="J971" s="126"/>
      <c r="K971" s="126"/>
      <c r="L971" s="126"/>
      <c r="M971" s="126"/>
      <c r="N971" s="126"/>
      <c r="O971" s="126"/>
      <c r="P971" s="126"/>
      <c r="Q971" s="58"/>
      <c r="R971" s="139"/>
      <c r="S971" s="58"/>
      <c r="T971" s="16"/>
      <c r="U971" s="16"/>
      <c r="V971" s="16"/>
      <c r="W971" s="16"/>
      <c r="X971" s="16"/>
      <c r="Y971" s="16"/>
      <c r="Z971" s="16"/>
      <c r="AA971" s="140"/>
      <c r="AB971" s="126"/>
      <c r="AC971" s="16"/>
      <c r="AD971" s="16"/>
      <c r="AE971" s="16"/>
      <c r="AF971" s="16"/>
      <c r="AG971" s="16"/>
      <c r="AH971" s="140"/>
      <c r="AI971" s="126"/>
      <c r="AJ971" s="16"/>
      <c r="AK971" s="16"/>
      <c r="AL971" s="16"/>
      <c r="AM971" s="140"/>
      <c r="AN971" s="141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40"/>
      <c r="BG971" s="126"/>
      <c r="BH971" s="16"/>
      <c r="BI971" s="16"/>
      <c r="BJ971" s="16"/>
      <c r="BK971" s="16"/>
      <c r="BL971" s="16"/>
      <c r="BM971" s="16"/>
      <c r="BN971" s="16"/>
      <c r="BO971" s="16"/>
      <c r="BP971" s="140"/>
      <c r="BQ971" s="126"/>
      <c r="BR971" s="16"/>
      <c r="BS971" s="16"/>
      <c r="BT971" s="16"/>
      <c r="BU971" s="16"/>
      <c r="BV971" s="16"/>
      <c r="BW971" s="140"/>
      <c r="BX971" s="126"/>
      <c r="BY971" s="16"/>
      <c r="BZ971" s="140"/>
      <c r="CA971" s="126"/>
      <c r="CB971" s="16"/>
      <c r="CC971" s="140"/>
      <c r="CD971" s="126"/>
      <c r="CE971" s="16"/>
      <c r="CG971" s="12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</row>
    <row r="972" spans="1:147" s="107" customFormat="1" x14ac:dyDescent="0.2">
      <c r="A972" s="81"/>
      <c r="B972" s="16"/>
      <c r="C972" s="115"/>
      <c r="D972" s="116"/>
      <c r="E972" s="16"/>
      <c r="F972" s="16"/>
      <c r="G972" s="16"/>
      <c r="H972" s="16"/>
      <c r="J972" s="126"/>
      <c r="K972" s="126"/>
      <c r="L972" s="126"/>
      <c r="M972" s="126"/>
      <c r="N972" s="126"/>
      <c r="O972" s="126"/>
      <c r="P972" s="126"/>
      <c r="Q972" s="58"/>
      <c r="R972" s="139"/>
      <c r="S972" s="58"/>
      <c r="T972" s="16"/>
      <c r="U972" s="16"/>
      <c r="V972" s="16"/>
      <c r="W972" s="16"/>
      <c r="X972" s="16"/>
      <c r="Y972" s="16"/>
      <c r="Z972" s="16"/>
      <c r="AA972" s="140"/>
      <c r="AB972" s="126"/>
      <c r="AC972" s="16"/>
      <c r="AD972" s="16"/>
      <c r="AE972" s="16"/>
      <c r="AF972" s="16"/>
      <c r="AG972" s="16"/>
      <c r="AH972" s="140"/>
      <c r="AI972" s="126"/>
      <c r="AJ972" s="16"/>
      <c r="AK972" s="16"/>
      <c r="AL972" s="16"/>
      <c r="AM972" s="140"/>
      <c r="AN972" s="141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40"/>
      <c r="BG972" s="126"/>
      <c r="BH972" s="16"/>
      <c r="BI972" s="16"/>
      <c r="BJ972" s="16"/>
      <c r="BK972" s="16"/>
      <c r="BL972" s="16"/>
      <c r="BM972" s="16"/>
      <c r="BN972" s="16"/>
      <c r="BO972" s="16"/>
      <c r="BP972" s="140"/>
      <c r="BQ972" s="126"/>
      <c r="BR972" s="16"/>
      <c r="BS972" s="16"/>
      <c r="BT972" s="16"/>
      <c r="BU972" s="16"/>
      <c r="BV972" s="16"/>
      <c r="BW972" s="140"/>
      <c r="BX972" s="126"/>
      <c r="BY972" s="16"/>
      <c r="BZ972" s="140"/>
      <c r="CA972" s="126"/>
      <c r="CB972" s="16"/>
      <c r="CC972" s="140"/>
      <c r="CD972" s="126"/>
      <c r="CE972" s="16"/>
      <c r="CG972" s="12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</row>
    <row r="973" spans="1:147" s="107" customFormat="1" x14ac:dyDescent="0.2">
      <c r="A973" s="138"/>
      <c r="B973" s="16"/>
      <c r="C973" s="115"/>
      <c r="D973" s="116"/>
      <c r="E973" s="16"/>
      <c r="F973" s="16"/>
      <c r="G973" s="16"/>
      <c r="H973" s="16"/>
      <c r="J973" s="126"/>
      <c r="K973" s="126"/>
      <c r="L973" s="126"/>
      <c r="M973" s="126"/>
      <c r="N973" s="126"/>
      <c r="O973" s="126"/>
      <c r="P973" s="126"/>
      <c r="Q973" s="58"/>
      <c r="R973" s="139"/>
      <c r="S973" s="58"/>
      <c r="T973" s="16"/>
      <c r="U973" s="16"/>
      <c r="V973" s="16"/>
      <c r="W973" s="16"/>
      <c r="X973" s="16"/>
      <c r="Y973" s="16"/>
      <c r="Z973" s="16"/>
      <c r="AA973" s="140"/>
      <c r="AB973" s="126"/>
      <c r="AC973" s="16"/>
      <c r="AD973" s="16"/>
      <c r="AE973" s="16"/>
      <c r="AF973" s="16"/>
      <c r="AG973" s="16"/>
      <c r="AH973" s="140"/>
      <c r="AI973" s="126"/>
      <c r="AJ973" s="16"/>
      <c r="AK973" s="16"/>
      <c r="AL973" s="16"/>
      <c r="AM973" s="140"/>
      <c r="AN973" s="141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40"/>
      <c r="BG973" s="126"/>
      <c r="BH973" s="16"/>
      <c r="BI973" s="16"/>
      <c r="BJ973" s="16"/>
      <c r="BK973" s="16"/>
      <c r="BL973" s="16"/>
      <c r="BM973" s="16"/>
      <c r="BN973" s="16"/>
      <c r="BO973" s="16"/>
      <c r="BP973" s="140"/>
      <c r="BQ973" s="126"/>
      <c r="BR973" s="16"/>
      <c r="BS973" s="16"/>
      <c r="BT973" s="16"/>
      <c r="BU973" s="16"/>
      <c r="BV973" s="16"/>
      <c r="BW973" s="140"/>
      <c r="BX973" s="126"/>
      <c r="BY973" s="16"/>
      <c r="BZ973" s="140"/>
      <c r="CA973" s="126"/>
      <c r="CB973" s="16"/>
      <c r="CC973" s="140"/>
      <c r="CD973" s="126"/>
      <c r="CE973" s="16"/>
      <c r="CG973" s="12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</row>
    <row r="974" spans="1:147" s="107" customFormat="1" x14ac:dyDescent="0.2">
      <c r="A974" s="81"/>
      <c r="B974" s="16"/>
      <c r="C974" s="115"/>
      <c r="D974" s="116"/>
      <c r="E974" s="16"/>
      <c r="F974" s="16"/>
      <c r="G974" s="16"/>
      <c r="H974" s="16"/>
      <c r="J974" s="126"/>
      <c r="K974" s="126"/>
      <c r="L974" s="126"/>
      <c r="M974" s="126"/>
      <c r="N974" s="126"/>
      <c r="O974" s="126"/>
      <c r="P974" s="126"/>
      <c r="Q974" s="58"/>
      <c r="R974" s="139"/>
      <c r="S974" s="58"/>
      <c r="T974" s="16"/>
      <c r="U974" s="16"/>
      <c r="V974" s="16"/>
      <c r="W974" s="16"/>
      <c r="X974" s="16"/>
      <c r="Y974" s="16"/>
      <c r="Z974" s="16"/>
      <c r="AA974" s="140"/>
      <c r="AB974" s="126"/>
      <c r="AC974" s="16"/>
      <c r="AD974" s="16"/>
      <c r="AE974" s="16"/>
      <c r="AF974" s="16"/>
      <c r="AG974" s="16"/>
      <c r="AH974" s="140"/>
      <c r="AI974" s="126"/>
      <c r="AJ974" s="16"/>
      <c r="AK974" s="16"/>
      <c r="AL974" s="16"/>
      <c r="AM974" s="140"/>
      <c r="AN974" s="141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40"/>
      <c r="BG974" s="126"/>
      <c r="BH974" s="16"/>
      <c r="BI974" s="16"/>
      <c r="BJ974" s="16"/>
      <c r="BK974" s="16"/>
      <c r="BL974" s="16"/>
      <c r="BM974" s="16"/>
      <c r="BN974" s="16"/>
      <c r="BO974" s="16"/>
      <c r="BP974" s="140"/>
      <c r="BQ974" s="126"/>
      <c r="BR974" s="16"/>
      <c r="BS974" s="16"/>
      <c r="BT974" s="16"/>
      <c r="BU974" s="16"/>
      <c r="BV974" s="16"/>
      <c r="BW974" s="140"/>
      <c r="BX974" s="126"/>
      <c r="BY974" s="16"/>
      <c r="BZ974" s="140"/>
      <c r="CA974" s="126"/>
      <c r="CB974" s="16"/>
      <c r="CC974" s="140"/>
      <c r="CD974" s="126"/>
      <c r="CE974" s="16"/>
      <c r="CG974" s="12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</row>
    <row r="975" spans="1:147" s="107" customFormat="1" x14ac:dyDescent="0.2">
      <c r="A975" s="81"/>
      <c r="B975" s="16"/>
      <c r="C975" s="115"/>
      <c r="D975" s="116"/>
      <c r="E975" s="16"/>
      <c r="F975" s="16"/>
      <c r="G975" s="16"/>
      <c r="H975" s="16"/>
      <c r="J975" s="126"/>
      <c r="K975" s="126"/>
      <c r="L975" s="126"/>
      <c r="M975" s="126"/>
      <c r="N975" s="126"/>
      <c r="O975" s="126"/>
      <c r="P975" s="126"/>
      <c r="Q975" s="58"/>
      <c r="R975" s="139"/>
      <c r="S975" s="58"/>
      <c r="T975" s="16"/>
      <c r="U975" s="16"/>
      <c r="V975" s="16"/>
      <c r="W975" s="16"/>
      <c r="X975" s="16"/>
      <c r="Y975" s="16"/>
      <c r="Z975" s="16"/>
      <c r="AA975" s="140"/>
      <c r="AB975" s="126"/>
      <c r="AC975" s="16"/>
      <c r="AD975" s="16"/>
      <c r="AE975" s="16"/>
      <c r="AF975" s="16"/>
      <c r="AG975" s="16"/>
      <c r="AH975" s="140"/>
      <c r="AI975" s="126"/>
      <c r="AJ975" s="16"/>
      <c r="AK975" s="16"/>
      <c r="AL975" s="16"/>
      <c r="AM975" s="140"/>
      <c r="AN975" s="141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40"/>
      <c r="BG975" s="126"/>
      <c r="BH975" s="16"/>
      <c r="BI975" s="16"/>
      <c r="BJ975" s="16"/>
      <c r="BK975" s="16"/>
      <c r="BL975" s="16"/>
      <c r="BM975" s="16"/>
      <c r="BN975" s="16"/>
      <c r="BO975" s="16"/>
      <c r="BP975" s="140"/>
      <c r="BQ975" s="126"/>
      <c r="BR975" s="16"/>
      <c r="BS975" s="16"/>
      <c r="BT975" s="16"/>
      <c r="BU975" s="16"/>
      <c r="BV975" s="16"/>
      <c r="BW975" s="140"/>
      <c r="BX975" s="126"/>
      <c r="BY975" s="16"/>
      <c r="BZ975" s="140"/>
      <c r="CA975" s="126"/>
      <c r="CB975" s="16"/>
      <c r="CC975" s="140"/>
      <c r="CD975" s="126"/>
      <c r="CE975" s="16"/>
      <c r="CG975" s="12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</row>
    <row r="976" spans="1:147" s="107" customFormat="1" x14ac:dyDescent="0.2">
      <c r="A976" s="81"/>
      <c r="B976" s="16"/>
      <c r="C976" s="115"/>
      <c r="D976" s="116"/>
      <c r="E976" s="16"/>
      <c r="F976" s="16"/>
      <c r="G976" s="16"/>
      <c r="H976" s="16"/>
      <c r="J976" s="126"/>
      <c r="K976" s="126"/>
      <c r="L976" s="126"/>
      <c r="M976" s="126"/>
      <c r="N976" s="126"/>
      <c r="O976" s="126"/>
      <c r="P976" s="126"/>
      <c r="Q976" s="58"/>
      <c r="R976" s="139"/>
      <c r="S976" s="58"/>
      <c r="T976" s="16"/>
      <c r="U976" s="16"/>
      <c r="V976" s="16"/>
      <c r="W976" s="16"/>
      <c r="X976" s="16"/>
      <c r="Y976" s="16"/>
      <c r="Z976" s="16"/>
      <c r="AA976" s="140"/>
      <c r="AB976" s="126"/>
      <c r="AC976" s="16"/>
      <c r="AD976" s="16"/>
      <c r="AE976" s="16"/>
      <c r="AF976" s="16"/>
      <c r="AG976" s="16"/>
      <c r="AH976" s="140"/>
      <c r="AI976" s="126"/>
      <c r="AJ976" s="16"/>
      <c r="AK976" s="16"/>
      <c r="AL976" s="16"/>
      <c r="AM976" s="140"/>
      <c r="AN976" s="141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40"/>
      <c r="BG976" s="126"/>
      <c r="BH976" s="16"/>
      <c r="BI976" s="16"/>
      <c r="BJ976" s="16"/>
      <c r="BK976" s="16"/>
      <c r="BL976" s="16"/>
      <c r="BM976" s="16"/>
      <c r="BN976" s="16"/>
      <c r="BO976" s="16"/>
      <c r="BP976" s="140"/>
      <c r="BQ976" s="126"/>
      <c r="BR976" s="16"/>
      <c r="BS976" s="16"/>
      <c r="BT976" s="16"/>
      <c r="BU976" s="16"/>
      <c r="BV976" s="16"/>
      <c r="BW976" s="140"/>
      <c r="BX976" s="126"/>
      <c r="BY976" s="16"/>
      <c r="BZ976" s="140"/>
      <c r="CA976" s="126"/>
      <c r="CB976" s="16"/>
      <c r="CC976" s="140"/>
      <c r="CD976" s="126"/>
      <c r="CE976" s="16"/>
      <c r="CG976" s="12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</row>
    <row r="977" spans="1:147" s="107" customFormat="1" x14ac:dyDescent="0.2">
      <c r="A977" s="81"/>
      <c r="B977" s="16"/>
      <c r="C977" s="115"/>
      <c r="D977" s="116"/>
      <c r="E977" s="16"/>
      <c r="F977" s="16"/>
      <c r="G977" s="16"/>
      <c r="H977" s="16"/>
      <c r="J977" s="126"/>
      <c r="K977" s="126"/>
      <c r="L977" s="126"/>
      <c r="M977" s="126"/>
      <c r="N977" s="126"/>
      <c r="O977" s="126"/>
      <c r="P977" s="126"/>
      <c r="Q977" s="58"/>
      <c r="R977" s="139"/>
      <c r="S977" s="58"/>
      <c r="T977" s="16"/>
      <c r="U977" s="16"/>
      <c r="V977" s="16"/>
      <c r="W977" s="16"/>
      <c r="X977" s="16"/>
      <c r="Y977" s="16"/>
      <c r="Z977" s="16"/>
      <c r="AA977" s="140"/>
      <c r="AB977" s="126"/>
      <c r="AC977" s="16"/>
      <c r="AD977" s="16"/>
      <c r="AE977" s="16"/>
      <c r="AF977" s="16"/>
      <c r="AG977" s="16"/>
      <c r="AH977" s="140"/>
      <c r="AI977" s="126"/>
      <c r="AJ977" s="16"/>
      <c r="AK977" s="16"/>
      <c r="AL977" s="16"/>
      <c r="AM977" s="140"/>
      <c r="AN977" s="141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40"/>
      <c r="BG977" s="126"/>
      <c r="BH977" s="16"/>
      <c r="BI977" s="16"/>
      <c r="BJ977" s="16"/>
      <c r="BK977" s="16"/>
      <c r="BL977" s="16"/>
      <c r="BM977" s="16"/>
      <c r="BN977" s="16"/>
      <c r="BO977" s="16"/>
      <c r="BP977" s="140"/>
      <c r="BQ977" s="126"/>
      <c r="BR977" s="16"/>
      <c r="BS977" s="16"/>
      <c r="BT977" s="16"/>
      <c r="BU977" s="16"/>
      <c r="BV977" s="16"/>
      <c r="BW977" s="140"/>
      <c r="BX977" s="126"/>
      <c r="BY977" s="16"/>
      <c r="BZ977" s="140"/>
      <c r="CA977" s="126"/>
      <c r="CB977" s="16"/>
      <c r="CC977" s="140"/>
      <c r="CD977" s="126"/>
      <c r="CE977" s="16"/>
      <c r="CG977" s="12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</row>
    <row r="978" spans="1:147" s="107" customFormat="1" x14ac:dyDescent="0.2">
      <c r="A978" s="81"/>
      <c r="B978" s="16"/>
      <c r="C978" s="115"/>
      <c r="D978" s="116"/>
      <c r="E978" s="16"/>
      <c r="F978" s="16"/>
      <c r="G978" s="16"/>
      <c r="H978" s="16"/>
      <c r="J978" s="126"/>
      <c r="K978" s="126"/>
      <c r="L978" s="126"/>
      <c r="M978" s="126"/>
      <c r="N978" s="126"/>
      <c r="O978" s="126"/>
      <c r="P978" s="126"/>
      <c r="Q978" s="58"/>
      <c r="R978" s="139"/>
      <c r="S978" s="58"/>
      <c r="T978" s="16"/>
      <c r="U978" s="16"/>
      <c r="V978" s="16"/>
      <c r="W978" s="16"/>
      <c r="X978" s="16"/>
      <c r="Y978" s="16"/>
      <c r="Z978" s="16"/>
      <c r="AA978" s="140"/>
      <c r="AB978" s="126"/>
      <c r="AC978" s="16"/>
      <c r="AD978" s="16"/>
      <c r="AE978" s="16"/>
      <c r="AF978" s="16"/>
      <c r="AG978" s="16"/>
      <c r="AH978" s="140"/>
      <c r="AI978" s="126"/>
      <c r="AJ978" s="16"/>
      <c r="AK978" s="16"/>
      <c r="AL978" s="16"/>
      <c r="AM978" s="140"/>
      <c r="AN978" s="141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40"/>
      <c r="BG978" s="126"/>
      <c r="BH978" s="16"/>
      <c r="BI978" s="16"/>
      <c r="BJ978" s="16"/>
      <c r="BK978" s="16"/>
      <c r="BL978" s="16"/>
      <c r="BM978" s="16"/>
      <c r="BN978" s="16"/>
      <c r="BO978" s="16"/>
      <c r="BP978" s="140"/>
      <c r="BQ978" s="126"/>
      <c r="BR978" s="16"/>
      <c r="BS978" s="16"/>
      <c r="BT978" s="16"/>
      <c r="BU978" s="16"/>
      <c r="BV978" s="16"/>
      <c r="BW978" s="140"/>
      <c r="BX978" s="126"/>
      <c r="BY978" s="16"/>
      <c r="BZ978" s="140"/>
      <c r="CA978" s="126"/>
      <c r="CB978" s="16"/>
      <c r="CC978" s="140"/>
      <c r="CD978" s="126"/>
      <c r="CE978" s="16"/>
      <c r="CG978" s="12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</row>
    <row r="979" spans="1:147" s="107" customFormat="1" x14ac:dyDescent="0.2">
      <c r="A979" s="81"/>
      <c r="B979" s="16"/>
      <c r="C979" s="115"/>
      <c r="D979" s="116"/>
      <c r="E979" s="16"/>
      <c r="F979" s="16"/>
      <c r="G979" s="16"/>
      <c r="H979" s="16"/>
      <c r="J979" s="126"/>
      <c r="K979" s="126"/>
      <c r="L979" s="126"/>
      <c r="M979" s="126"/>
      <c r="N979" s="126"/>
      <c r="O979" s="126"/>
      <c r="P979" s="126"/>
      <c r="Q979" s="58"/>
      <c r="R979" s="139"/>
      <c r="S979" s="58"/>
      <c r="T979" s="16"/>
      <c r="U979" s="16"/>
      <c r="V979" s="16"/>
      <c r="W979" s="16"/>
      <c r="X979" s="16"/>
      <c r="Y979" s="16"/>
      <c r="Z979" s="16"/>
      <c r="AA979" s="140"/>
      <c r="AB979" s="126"/>
      <c r="AC979" s="16"/>
      <c r="AD979" s="16"/>
      <c r="AE979" s="16"/>
      <c r="AF979" s="16"/>
      <c r="AG979" s="16"/>
      <c r="AH979" s="140"/>
      <c r="AI979" s="126"/>
      <c r="AJ979" s="16"/>
      <c r="AK979" s="16"/>
      <c r="AL979" s="16"/>
      <c r="AM979" s="140"/>
      <c r="AN979" s="141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40"/>
      <c r="BG979" s="126"/>
      <c r="BH979" s="16"/>
      <c r="BI979" s="16"/>
      <c r="BJ979" s="16"/>
      <c r="BK979" s="16"/>
      <c r="BL979" s="16"/>
      <c r="BM979" s="16"/>
      <c r="BN979" s="16"/>
      <c r="BO979" s="16"/>
      <c r="BP979" s="140"/>
      <c r="BQ979" s="126"/>
      <c r="BR979" s="16"/>
      <c r="BS979" s="16"/>
      <c r="BT979" s="16"/>
      <c r="BU979" s="16"/>
      <c r="BV979" s="16"/>
      <c r="BW979" s="140"/>
      <c r="BX979" s="126"/>
      <c r="BY979" s="16"/>
      <c r="BZ979" s="140"/>
      <c r="CA979" s="126"/>
      <c r="CB979" s="16"/>
      <c r="CC979" s="140"/>
      <c r="CD979" s="126"/>
      <c r="CE979" s="16"/>
      <c r="CG979" s="12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</row>
    <row r="980" spans="1:147" s="107" customFormat="1" x14ac:dyDescent="0.2">
      <c r="A980" s="81"/>
      <c r="B980" s="16"/>
      <c r="C980" s="115"/>
      <c r="D980" s="116"/>
      <c r="E980" s="16"/>
      <c r="F980" s="16"/>
      <c r="G980" s="16"/>
      <c r="H980" s="16"/>
      <c r="J980" s="126"/>
      <c r="K980" s="126"/>
      <c r="L980" s="126"/>
      <c r="M980" s="126"/>
      <c r="N980" s="126"/>
      <c r="O980" s="126"/>
      <c r="P980" s="126"/>
      <c r="Q980" s="58"/>
      <c r="R980" s="139"/>
      <c r="S980" s="58"/>
      <c r="T980" s="16"/>
      <c r="U980" s="16"/>
      <c r="V980" s="16"/>
      <c r="W980" s="16"/>
      <c r="X980" s="16"/>
      <c r="Y980" s="16"/>
      <c r="Z980" s="16"/>
      <c r="AA980" s="140"/>
      <c r="AB980" s="126"/>
      <c r="AC980" s="16"/>
      <c r="AD980" s="16"/>
      <c r="AE980" s="16"/>
      <c r="AF980" s="16"/>
      <c r="AG980" s="16"/>
      <c r="AH980" s="140"/>
      <c r="AI980" s="126"/>
      <c r="AJ980" s="16"/>
      <c r="AK980" s="16"/>
      <c r="AL980" s="16"/>
      <c r="AM980" s="140"/>
      <c r="AN980" s="141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40"/>
      <c r="BG980" s="126"/>
      <c r="BH980" s="16"/>
      <c r="BI980" s="16"/>
      <c r="BJ980" s="16"/>
      <c r="BK980" s="16"/>
      <c r="BL980" s="16"/>
      <c r="BM980" s="16"/>
      <c r="BN980" s="16"/>
      <c r="BO980" s="16"/>
      <c r="BP980" s="140"/>
      <c r="BQ980" s="126"/>
      <c r="BR980" s="16"/>
      <c r="BS980" s="16"/>
      <c r="BT980" s="16"/>
      <c r="BU980" s="16"/>
      <c r="BV980" s="16"/>
      <c r="BW980" s="140"/>
      <c r="BX980" s="126"/>
      <c r="BY980" s="16"/>
      <c r="BZ980" s="140"/>
      <c r="CA980" s="126"/>
      <c r="CB980" s="16"/>
      <c r="CC980" s="140"/>
      <c r="CD980" s="126"/>
      <c r="CE980" s="16"/>
      <c r="CG980" s="12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</row>
    <row r="981" spans="1:147" s="107" customFormat="1" x14ac:dyDescent="0.2">
      <c r="A981" s="81"/>
      <c r="B981" s="16"/>
      <c r="C981" s="115"/>
      <c r="D981" s="116"/>
      <c r="E981" s="16"/>
      <c r="F981" s="16"/>
      <c r="G981" s="16"/>
      <c r="H981" s="16"/>
      <c r="J981" s="126"/>
      <c r="K981" s="126"/>
      <c r="L981" s="126"/>
      <c r="M981" s="126"/>
      <c r="N981" s="126"/>
      <c r="O981" s="126"/>
      <c r="P981" s="126"/>
      <c r="Q981" s="58"/>
      <c r="R981" s="139"/>
      <c r="S981" s="58"/>
      <c r="T981" s="16"/>
      <c r="U981" s="16"/>
      <c r="V981" s="16"/>
      <c r="W981" s="16"/>
      <c r="X981" s="16"/>
      <c r="Y981" s="16"/>
      <c r="Z981" s="16"/>
      <c r="AA981" s="140"/>
      <c r="AB981" s="126"/>
      <c r="AC981" s="16"/>
      <c r="AD981" s="16"/>
      <c r="AE981" s="16"/>
      <c r="AF981" s="16"/>
      <c r="AG981" s="16"/>
      <c r="AH981" s="140"/>
      <c r="AI981" s="126"/>
      <c r="AJ981" s="16"/>
      <c r="AK981" s="16"/>
      <c r="AL981" s="16"/>
      <c r="AM981" s="140"/>
      <c r="AN981" s="141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40"/>
      <c r="BG981" s="126"/>
      <c r="BH981" s="16"/>
      <c r="BI981" s="16"/>
      <c r="BJ981" s="16"/>
      <c r="BK981" s="16"/>
      <c r="BL981" s="16"/>
      <c r="BM981" s="16"/>
      <c r="BN981" s="16"/>
      <c r="BO981" s="16"/>
      <c r="BP981" s="140"/>
      <c r="BQ981" s="126"/>
      <c r="BR981" s="16"/>
      <c r="BS981" s="16"/>
      <c r="BT981" s="16"/>
      <c r="BU981" s="16"/>
      <c r="BV981" s="16"/>
      <c r="BW981" s="140"/>
      <c r="BX981" s="126"/>
      <c r="BY981" s="16"/>
      <c r="BZ981" s="140"/>
      <c r="CA981" s="126"/>
      <c r="CB981" s="16"/>
      <c r="CC981" s="140"/>
      <c r="CD981" s="126"/>
      <c r="CE981" s="16"/>
      <c r="CG981" s="12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</row>
    <row r="982" spans="1:147" s="107" customFormat="1" x14ac:dyDescent="0.2">
      <c r="A982" s="81"/>
      <c r="B982" s="16"/>
      <c r="C982" s="115"/>
      <c r="D982" s="116"/>
      <c r="E982" s="16"/>
      <c r="F982" s="16"/>
      <c r="G982" s="16"/>
      <c r="H982" s="16"/>
      <c r="J982" s="126"/>
      <c r="K982" s="126"/>
      <c r="L982" s="126"/>
      <c r="M982" s="126"/>
      <c r="N982" s="126"/>
      <c r="O982" s="126"/>
      <c r="P982" s="126"/>
      <c r="Q982" s="58"/>
      <c r="R982" s="139"/>
      <c r="S982" s="58"/>
      <c r="T982" s="16"/>
      <c r="U982" s="16"/>
      <c r="V982" s="16"/>
      <c r="W982" s="16"/>
      <c r="X982" s="16"/>
      <c r="Y982" s="16"/>
      <c r="Z982" s="16"/>
      <c r="AA982" s="140"/>
      <c r="AB982" s="126"/>
      <c r="AC982" s="16"/>
      <c r="AD982" s="16"/>
      <c r="AE982" s="16"/>
      <c r="AF982" s="16"/>
      <c r="AG982" s="16"/>
      <c r="AH982" s="140"/>
      <c r="AI982" s="126"/>
      <c r="AJ982" s="16"/>
      <c r="AK982" s="16"/>
      <c r="AL982" s="16"/>
      <c r="AM982" s="140"/>
      <c r="AN982" s="141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40"/>
      <c r="BG982" s="126"/>
      <c r="BH982" s="16"/>
      <c r="BI982" s="16"/>
      <c r="BJ982" s="16"/>
      <c r="BK982" s="16"/>
      <c r="BL982" s="16"/>
      <c r="BM982" s="16"/>
      <c r="BN982" s="16"/>
      <c r="BO982" s="16"/>
      <c r="BP982" s="140"/>
      <c r="BQ982" s="126"/>
      <c r="BR982" s="16"/>
      <c r="BS982" s="16"/>
      <c r="BT982" s="16"/>
      <c r="BU982" s="16"/>
      <c r="BV982" s="16"/>
      <c r="BW982" s="140"/>
      <c r="BX982" s="126"/>
      <c r="BY982" s="16"/>
      <c r="BZ982" s="140"/>
      <c r="CA982" s="126"/>
      <c r="CB982" s="16"/>
      <c r="CC982" s="140"/>
      <c r="CD982" s="126"/>
      <c r="CE982" s="16"/>
      <c r="CG982" s="12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</row>
    <row r="983" spans="1:147" s="107" customFormat="1" x14ac:dyDescent="0.2">
      <c r="A983" s="81"/>
      <c r="B983" s="16"/>
      <c r="C983" s="115"/>
      <c r="D983" s="116"/>
      <c r="E983" s="16"/>
      <c r="F983" s="16"/>
      <c r="G983" s="16"/>
      <c r="H983" s="16"/>
      <c r="J983" s="126"/>
      <c r="K983" s="126"/>
      <c r="L983" s="126"/>
      <c r="M983" s="126"/>
      <c r="N983" s="126"/>
      <c r="O983" s="126"/>
      <c r="P983" s="126"/>
      <c r="Q983" s="58"/>
      <c r="R983" s="139"/>
      <c r="S983" s="58"/>
      <c r="T983" s="16"/>
      <c r="U983" s="16"/>
      <c r="V983" s="16"/>
      <c r="W983" s="16"/>
      <c r="X983" s="16"/>
      <c r="Y983" s="16"/>
      <c r="Z983" s="16"/>
      <c r="AA983" s="140"/>
      <c r="AB983" s="126"/>
      <c r="AC983" s="16"/>
      <c r="AD983" s="16"/>
      <c r="AE983" s="16"/>
      <c r="AF983" s="16"/>
      <c r="AG983" s="16"/>
      <c r="AH983" s="140"/>
      <c r="AI983" s="126"/>
      <c r="AJ983" s="16"/>
      <c r="AK983" s="16"/>
      <c r="AL983" s="16"/>
      <c r="AM983" s="140"/>
      <c r="AN983" s="141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40"/>
      <c r="BG983" s="126"/>
      <c r="BH983" s="16"/>
      <c r="BI983" s="16"/>
      <c r="BJ983" s="16"/>
      <c r="BK983" s="16"/>
      <c r="BL983" s="16"/>
      <c r="BM983" s="16"/>
      <c r="BN983" s="16"/>
      <c r="BO983" s="16"/>
      <c r="BP983" s="140"/>
      <c r="BQ983" s="126"/>
      <c r="BR983" s="16"/>
      <c r="BS983" s="16"/>
      <c r="BT983" s="16"/>
      <c r="BU983" s="16"/>
      <c r="BV983" s="16"/>
      <c r="BW983" s="140"/>
      <c r="BX983" s="126"/>
      <c r="BY983" s="16"/>
      <c r="BZ983" s="140"/>
      <c r="CA983" s="126"/>
      <c r="CB983" s="16"/>
      <c r="CC983" s="140"/>
      <c r="CD983" s="126"/>
      <c r="CE983" s="16"/>
      <c r="CG983" s="12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</row>
    <row r="984" spans="1:147" s="107" customFormat="1" x14ac:dyDescent="0.2">
      <c r="A984" s="81"/>
      <c r="B984" s="16"/>
      <c r="C984" s="115"/>
      <c r="D984" s="116"/>
      <c r="E984" s="16"/>
      <c r="F984" s="16"/>
      <c r="G984" s="16"/>
      <c r="H984" s="16"/>
      <c r="J984" s="126"/>
      <c r="K984" s="126"/>
      <c r="L984" s="126"/>
      <c r="M984" s="126"/>
      <c r="N984" s="126"/>
      <c r="O984" s="126"/>
      <c r="P984" s="126"/>
      <c r="Q984" s="58"/>
      <c r="R984" s="139"/>
      <c r="S984" s="58"/>
      <c r="T984" s="16"/>
      <c r="U984" s="16"/>
      <c r="V984" s="16"/>
      <c r="W984" s="16"/>
      <c r="X984" s="16"/>
      <c r="Y984" s="16"/>
      <c r="Z984" s="16"/>
      <c r="AA984" s="140"/>
      <c r="AB984" s="126"/>
      <c r="AC984" s="16"/>
      <c r="AD984" s="16"/>
      <c r="AE984" s="16"/>
      <c r="AF984" s="16"/>
      <c r="AG984" s="16"/>
      <c r="AH984" s="140"/>
      <c r="AI984" s="126"/>
      <c r="AJ984" s="16"/>
      <c r="AK984" s="16"/>
      <c r="AL984" s="16"/>
      <c r="AM984" s="140"/>
      <c r="AN984" s="141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40"/>
      <c r="BG984" s="126"/>
      <c r="BH984" s="16"/>
      <c r="BI984" s="16"/>
      <c r="BJ984" s="16"/>
      <c r="BK984" s="16"/>
      <c r="BL984" s="16"/>
      <c r="BM984" s="16"/>
      <c r="BN984" s="16"/>
      <c r="BO984" s="16"/>
      <c r="BP984" s="140"/>
      <c r="BQ984" s="126"/>
      <c r="BR984" s="16"/>
      <c r="BS984" s="16"/>
      <c r="BT984" s="16"/>
      <c r="BU984" s="16"/>
      <c r="BV984" s="16"/>
      <c r="BW984" s="140"/>
      <c r="BX984" s="126"/>
      <c r="BY984" s="16"/>
      <c r="BZ984" s="140"/>
      <c r="CA984" s="126"/>
      <c r="CB984" s="16"/>
      <c r="CC984" s="140"/>
      <c r="CD984" s="126"/>
      <c r="CE984" s="16"/>
      <c r="CG984" s="12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</row>
    <row r="985" spans="1:147" s="107" customFormat="1" x14ac:dyDescent="0.2">
      <c r="A985" s="81"/>
      <c r="B985" s="16"/>
      <c r="C985" s="115"/>
      <c r="D985" s="116"/>
      <c r="E985" s="16"/>
      <c r="F985" s="16"/>
      <c r="G985" s="16"/>
      <c r="H985" s="16"/>
      <c r="J985" s="126"/>
      <c r="K985" s="126"/>
      <c r="L985" s="126"/>
      <c r="M985" s="126"/>
      <c r="N985" s="126"/>
      <c r="O985" s="126"/>
      <c r="P985" s="126"/>
      <c r="Q985" s="58"/>
      <c r="R985" s="139"/>
      <c r="S985" s="58"/>
      <c r="T985" s="16"/>
      <c r="U985" s="16"/>
      <c r="V985" s="16"/>
      <c r="W985" s="16"/>
      <c r="X985" s="16"/>
      <c r="Y985" s="16"/>
      <c r="Z985" s="16"/>
      <c r="AA985" s="140"/>
      <c r="AB985" s="126"/>
      <c r="AC985" s="16"/>
      <c r="AD985" s="16"/>
      <c r="AE985" s="16"/>
      <c r="AF985" s="16"/>
      <c r="AG985" s="16"/>
      <c r="AH985" s="140"/>
      <c r="AI985" s="126"/>
      <c r="AJ985" s="16"/>
      <c r="AK985" s="16"/>
      <c r="AL985" s="16"/>
      <c r="AM985" s="140"/>
      <c r="AN985" s="141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40"/>
      <c r="BG985" s="126"/>
      <c r="BH985" s="16"/>
      <c r="BI985" s="16"/>
      <c r="BJ985" s="16"/>
      <c r="BK985" s="16"/>
      <c r="BL985" s="16"/>
      <c r="BM985" s="16"/>
      <c r="BN985" s="16"/>
      <c r="BO985" s="16"/>
      <c r="BP985" s="140"/>
      <c r="BQ985" s="126"/>
      <c r="BR985" s="16"/>
      <c r="BS985" s="16"/>
      <c r="BT985" s="16"/>
      <c r="BU985" s="16"/>
      <c r="BV985" s="16"/>
      <c r="BW985" s="140"/>
      <c r="BX985" s="126"/>
      <c r="BY985" s="16"/>
      <c r="BZ985" s="140"/>
      <c r="CA985" s="126"/>
      <c r="CB985" s="16"/>
      <c r="CC985" s="140"/>
      <c r="CD985" s="126"/>
      <c r="CE985" s="16"/>
      <c r="CG985" s="12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</row>
    <row r="986" spans="1:147" s="107" customFormat="1" x14ac:dyDescent="0.2">
      <c r="A986" s="81"/>
      <c r="B986" s="16"/>
      <c r="C986" s="115"/>
      <c r="D986" s="116"/>
      <c r="E986" s="16"/>
      <c r="F986" s="16"/>
      <c r="G986" s="16"/>
      <c r="H986" s="16"/>
      <c r="J986" s="126"/>
      <c r="K986" s="126"/>
      <c r="L986" s="126"/>
      <c r="M986" s="126"/>
      <c r="N986" s="126"/>
      <c r="O986" s="126"/>
      <c r="P986" s="126"/>
      <c r="Q986" s="58"/>
      <c r="R986" s="139"/>
      <c r="S986" s="58"/>
      <c r="T986" s="16"/>
      <c r="U986" s="16"/>
      <c r="V986" s="16"/>
      <c r="W986" s="16"/>
      <c r="X986" s="16"/>
      <c r="Y986" s="16"/>
      <c r="Z986" s="16"/>
      <c r="AA986" s="140"/>
      <c r="AB986" s="126"/>
      <c r="AC986" s="16"/>
      <c r="AD986" s="16"/>
      <c r="AE986" s="16"/>
      <c r="AF986" s="16"/>
      <c r="AG986" s="16"/>
      <c r="AH986" s="140"/>
      <c r="AI986" s="126"/>
      <c r="AJ986" s="16"/>
      <c r="AK986" s="16"/>
      <c r="AL986" s="16"/>
      <c r="AM986" s="140"/>
      <c r="AN986" s="141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40"/>
      <c r="BG986" s="126"/>
      <c r="BH986" s="16"/>
      <c r="BI986" s="16"/>
      <c r="BJ986" s="16"/>
      <c r="BK986" s="16"/>
      <c r="BL986" s="16"/>
      <c r="BM986" s="16"/>
      <c r="BN986" s="16"/>
      <c r="BO986" s="16"/>
      <c r="BP986" s="140"/>
      <c r="BQ986" s="126"/>
      <c r="BR986" s="16"/>
      <c r="BS986" s="16"/>
      <c r="BT986" s="16"/>
      <c r="BU986" s="16"/>
      <c r="BV986" s="16"/>
      <c r="BW986" s="140"/>
      <c r="BX986" s="126"/>
      <c r="BY986" s="16"/>
      <c r="BZ986" s="140"/>
      <c r="CA986" s="126"/>
      <c r="CB986" s="16"/>
      <c r="CC986" s="140"/>
      <c r="CD986" s="126"/>
      <c r="CE986" s="16"/>
      <c r="CG986" s="12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</row>
    <row r="987" spans="1:147" s="107" customFormat="1" x14ac:dyDescent="0.2">
      <c r="A987" s="138"/>
      <c r="B987" s="16"/>
      <c r="C987" s="115"/>
      <c r="D987" s="116"/>
      <c r="E987" s="16"/>
      <c r="F987" s="16"/>
      <c r="G987" s="16"/>
      <c r="H987" s="16"/>
      <c r="J987" s="126"/>
      <c r="K987" s="126"/>
      <c r="L987" s="126"/>
      <c r="M987" s="126"/>
      <c r="N987" s="126"/>
      <c r="O987" s="126"/>
      <c r="P987" s="126"/>
      <c r="Q987" s="58"/>
      <c r="R987" s="139"/>
      <c r="S987" s="58"/>
      <c r="T987" s="16"/>
      <c r="U987" s="16"/>
      <c r="V987" s="16"/>
      <c r="W987" s="16"/>
      <c r="X987" s="16"/>
      <c r="Y987" s="16"/>
      <c r="Z987" s="16"/>
      <c r="AA987" s="140"/>
      <c r="AB987" s="126"/>
      <c r="AC987" s="16"/>
      <c r="AD987" s="16"/>
      <c r="AE987" s="16"/>
      <c r="AF987" s="16"/>
      <c r="AG987" s="16"/>
      <c r="AH987" s="140"/>
      <c r="AI987" s="126"/>
      <c r="AJ987" s="16"/>
      <c r="AK987" s="16"/>
      <c r="AL987" s="16"/>
      <c r="AM987" s="140"/>
      <c r="AN987" s="141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40"/>
      <c r="BG987" s="126"/>
      <c r="BH987" s="16"/>
      <c r="BI987" s="16"/>
      <c r="BJ987" s="16"/>
      <c r="BK987" s="16"/>
      <c r="BL987" s="16"/>
      <c r="BM987" s="16"/>
      <c r="BN987" s="16"/>
      <c r="BO987" s="16"/>
      <c r="BP987" s="140"/>
      <c r="BQ987" s="126"/>
      <c r="BR987" s="16"/>
      <c r="BS987" s="16"/>
      <c r="BT987" s="16"/>
      <c r="BU987" s="16"/>
      <c r="BV987" s="16"/>
      <c r="BW987" s="140"/>
      <c r="BX987" s="126"/>
      <c r="BY987" s="16"/>
      <c r="BZ987" s="140"/>
      <c r="CA987" s="126"/>
      <c r="CB987" s="16"/>
      <c r="CC987" s="140"/>
      <c r="CD987" s="126"/>
      <c r="CE987" s="16"/>
      <c r="CG987" s="12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</row>
    <row r="988" spans="1:147" s="107" customFormat="1" x14ac:dyDescent="0.2">
      <c r="A988" s="81"/>
      <c r="B988" s="16"/>
      <c r="C988" s="115"/>
      <c r="D988" s="116"/>
      <c r="E988" s="16"/>
      <c r="F988" s="16"/>
      <c r="G988" s="16"/>
      <c r="H988" s="16"/>
      <c r="J988" s="126"/>
      <c r="K988" s="126"/>
      <c r="L988" s="126"/>
      <c r="M988" s="126"/>
      <c r="N988" s="126"/>
      <c r="O988" s="126"/>
      <c r="P988" s="126"/>
      <c r="Q988" s="58"/>
      <c r="R988" s="139"/>
      <c r="S988" s="58"/>
      <c r="T988" s="16"/>
      <c r="U988" s="16"/>
      <c r="V988" s="16"/>
      <c r="W988" s="16"/>
      <c r="X988" s="16"/>
      <c r="Y988" s="16"/>
      <c r="Z988" s="16"/>
      <c r="AA988" s="140"/>
      <c r="AB988" s="126"/>
      <c r="AC988" s="16"/>
      <c r="AD988" s="16"/>
      <c r="AE988" s="16"/>
      <c r="AF988" s="16"/>
      <c r="AG988" s="16"/>
      <c r="AH988" s="140"/>
      <c r="AI988" s="126"/>
      <c r="AJ988" s="16"/>
      <c r="AK988" s="16"/>
      <c r="AL988" s="16"/>
      <c r="AM988" s="140"/>
      <c r="AN988" s="141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40"/>
      <c r="BG988" s="126"/>
      <c r="BH988" s="16"/>
      <c r="BI988" s="16"/>
      <c r="BJ988" s="16"/>
      <c r="BK988" s="16"/>
      <c r="BL988" s="16"/>
      <c r="BM988" s="16"/>
      <c r="BN988" s="16"/>
      <c r="BO988" s="16"/>
      <c r="BP988" s="140"/>
      <c r="BQ988" s="126"/>
      <c r="BR988" s="16"/>
      <c r="BS988" s="16"/>
      <c r="BT988" s="16"/>
      <c r="BU988" s="16"/>
      <c r="BV988" s="16"/>
      <c r="BW988" s="140"/>
      <c r="BX988" s="126"/>
      <c r="BY988" s="16"/>
      <c r="BZ988" s="140"/>
      <c r="CA988" s="126"/>
      <c r="CB988" s="16"/>
      <c r="CC988" s="140"/>
      <c r="CD988" s="126"/>
      <c r="CE988" s="16"/>
      <c r="CG988" s="12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</row>
    <row r="989" spans="1:147" s="107" customFormat="1" x14ac:dyDescent="0.2">
      <c r="A989" s="81"/>
      <c r="B989" s="16"/>
      <c r="C989" s="115"/>
      <c r="D989" s="116"/>
      <c r="E989" s="16"/>
      <c r="F989" s="16"/>
      <c r="G989" s="16"/>
      <c r="H989" s="16"/>
      <c r="J989" s="126"/>
      <c r="K989" s="126"/>
      <c r="L989" s="126"/>
      <c r="M989" s="126"/>
      <c r="N989" s="126"/>
      <c r="O989" s="126"/>
      <c r="P989" s="126"/>
      <c r="Q989" s="58"/>
      <c r="R989" s="139"/>
      <c r="S989" s="58"/>
      <c r="T989" s="16"/>
      <c r="U989" s="16"/>
      <c r="V989" s="16"/>
      <c r="W989" s="16"/>
      <c r="X989" s="16"/>
      <c r="Y989" s="16"/>
      <c r="Z989" s="16"/>
      <c r="AA989" s="140"/>
      <c r="AB989" s="126"/>
      <c r="AC989" s="16"/>
      <c r="AD989" s="16"/>
      <c r="AE989" s="16"/>
      <c r="AF989" s="16"/>
      <c r="AG989" s="16"/>
      <c r="AH989" s="140"/>
      <c r="AI989" s="126"/>
      <c r="AJ989" s="16"/>
      <c r="AK989" s="16"/>
      <c r="AL989" s="16"/>
      <c r="AM989" s="140"/>
      <c r="AN989" s="141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40"/>
      <c r="BG989" s="126"/>
      <c r="BH989" s="16"/>
      <c r="BI989" s="16"/>
      <c r="BJ989" s="16"/>
      <c r="BK989" s="16"/>
      <c r="BL989" s="16"/>
      <c r="BM989" s="16"/>
      <c r="BN989" s="16"/>
      <c r="BO989" s="16"/>
      <c r="BP989" s="140"/>
      <c r="BQ989" s="126"/>
      <c r="BR989" s="16"/>
      <c r="BS989" s="16"/>
      <c r="BT989" s="16"/>
      <c r="BU989" s="16"/>
      <c r="BV989" s="16"/>
      <c r="BW989" s="140"/>
      <c r="BX989" s="126"/>
      <c r="BY989" s="16"/>
      <c r="BZ989" s="140"/>
      <c r="CA989" s="126"/>
      <c r="CB989" s="16"/>
      <c r="CC989" s="140"/>
      <c r="CD989" s="126"/>
      <c r="CE989" s="16"/>
      <c r="CG989" s="12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</row>
    <row r="990" spans="1:147" s="107" customFormat="1" x14ac:dyDescent="0.2">
      <c r="A990" s="81"/>
      <c r="B990" s="16"/>
      <c r="C990" s="115"/>
      <c r="D990" s="116"/>
      <c r="E990" s="16"/>
      <c r="F990" s="16"/>
      <c r="G990" s="16"/>
      <c r="H990" s="16"/>
      <c r="J990" s="126"/>
      <c r="K990" s="126"/>
      <c r="L990" s="126"/>
      <c r="M990" s="126"/>
      <c r="N990" s="126"/>
      <c r="O990" s="126"/>
      <c r="P990" s="126"/>
      <c r="Q990" s="58"/>
      <c r="R990" s="139"/>
      <c r="S990" s="58"/>
      <c r="T990" s="16"/>
      <c r="U990" s="16"/>
      <c r="V990" s="16"/>
      <c r="W990" s="16"/>
      <c r="X990" s="16"/>
      <c r="Y990" s="16"/>
      <c r="Z990" s="16"/>
      <c r="AA990" s="140"/>
      <c r="AB990" s="126"/>
      <c r="AC990" s="16"/>
      <c r="AD990" s="16"/>
      <c r="AE990" s="16"/>
      <c r="AF990" s="16"/>
      <c r="AG990" s="16"/>
      <c r="AH990" s="140"/>
      <c r="AI990" s="126"/>
      <c r="AJ990" s="16"/>
      <c r="AK990" s="16"/>
      <c r="AL990" s="16"/>
      <c r="AM990" s="140"/>
      <c r="AN990" s="141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40"/>
      <c r="BG990" s="126"/>
      <c r="BH990" s="16"/>
      <c r="BI990" s="16"/>
      <c r="BJ990" s="16"/>
      <c r="BK990" s="16"/>
      <c r="BL990" s="16"/>
      <c r="BM990" s="16"/>
      <c r="BN990" s="16"/>
      <c r="BO990" s="16"/>
      <c r="BP990" s="140"/>
      <c r="BQ990" s="126"/>
      <c r="BR990" s="16"/>
      <c r="BS990" s="16"/>
      <c r="BT990" s="16"/>
      <c r="BU990" s="16"/>
      <c r="BV990" s="16"/>
      <c r="BW990" s="140"/>
      <c r="BX990" s="126"/>
      <c r="BY990" s="16"/>
      <c r="BZ990" s="140"/>
      <c r="CA990" s="126"/>
      <c r="CB990" s="16"/>
      <c r="CC990" s="140"/>
      <c r="CD990" s="126"/>
      <c r="CE990" s="16"/>
      <c r="CG990" s="12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</row>
    <row r="991" spans="1:147" s="107" customFormat="1" x14ac:dyDescent="0.2">
      <c r="A991" s="81"/>
      <c r="B991" s="16"/>
      <c r="C991" s="115"/>
      <c r="D991" s="116"/>
      <c r="E991" s="16"/>
      <c r="F991" s="16"/>
      <c r="G991" s="16"/>
      <c r="H991" s="16"/>
      <c r="J991" s="126"/>
      <c r="K991" s="126"/>
      <c r="L991" s="126"/>
      <c r="M991" s="126"/>
      <c r="N991" s="126"/>
      <c r="O991" s="126"/>
      <c r="P991" s="126"/>
      <c r="Q991" s="58"/>
      <c r="R991" s="139"/>
      <c r="S991" s="58"/>
      <c r="T991" s="16"/>
      <c r="U991" s="16"/>
      <c r="V991" s="16"/>
      <c r="W991" s="16"/>
      <c r="X991" s="16"/>
      <c r="Y991" s="16"/>
      <c r="Z991" s="16"/>
      <c r="AA991" s="140"/>
      <c r="AB991" s="126"/>
      <c r="AC991" s="16"/>
      <c r="AD991" s="16"/>
      <c r="AE991" s="16"/>
      <c r="AF991" s="16"/>
      <c r="AG991" s="16"/>
      <c r="AH991" s="140"/>
      <c r="AI991" s="126"/>
      <c r="AJ991" s="16"/>
      <c r="AK991" s="16"/>
      <c r="AL991" s="16"/>
      <c r="AM991" s="140"/>
      <c r="AN991" s="141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40"/>
      <c r="BG991" s="126"/>
      <c r="BH991" s="16"/>
      <c r="BI991" s="16"/>
      <c r="BJ991" s="16"/>
      <c r="BK991" s="16"/>
      <c r="BL991" s="16"/>
      <c r="BM991" s="16"/>
      <c r="BN991" s="16"/>
      <c r="BO991" s="16"/>
      <c r="BP991" s="140"/>
      <c r="BQ991" s="126"/>
      <c r="BR991" s="16"/>
      <c r="BS991" s="16"/>
      <c r="BT991" s="16"/>
      <c r="BU991" s="16"/>
      <c r="BV991" s="16"/>
      <c r="BW991" s="140"/>
      <c r="BX991" s="126"/>
      <c r="BY991" s="16"/>
      <c r="BZ991" s="140"/>
      <c r="CA991" s="126"/>
      <c r="CB991" s="16"/>
      <c r="CC991" s="140"/>
      <c r="CD991" s="126"/>
      <c r="CE991" s="16"/>
      <c r="CG991" s="12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</row>
    <row r="992" spans="1:147" s="107" customFormat="1" x14ac:dyDescent="0.2">
      <c r="A992" s="81"/>
      <c r="B992" s="16"/>
      <c r="C992" s="115"/>
      <c r="D992" s="116"/>
      <c r="E992" s="16"/>
      <c r="F992" s="16"/>
      <c r="G992" s="16"/>
      <c r="H992" s="16"/>
      <c r="J992" s="126"/>
      <c r="K992" s="126"/>
      <c r="L992" s="126"/>
      <c r="M992" s="126"/>
      <c r="N992" s="126"/>
      <c r="O992" s="126"/>
      <c r="P992" s="126"/>
      <c r="Q992" s="58"/>
      <c r="R992" s="139"/>
      <c r="S992" s="58"/>
      <c r="T992" s="16"/>
      <c r="U992" s="16"/>
      <c r="V992" s="16"/>
      <c r="W992" s="16"/>
      <c r="X992" s="16"/>
      <c r="Y992" s="16"/>
      <c r="Z992" s="16"/>
      <c r="AA992" s="140"/>
      <c r="AB992" s="126"/>
      <c r="AC992" s="16"/>
      <c r="AD992" s="16"/>
      <c r="AE992" s="16"/>
      <c r="AF992" s="16"/>
      <c r="AG992" s="16"/>
      <c r="AH992" s="140"/>
      <c r="AI992" s="126"/>
      <c r="AJ992" s="16"/>
      <c r="AK992" s="16"/>
      <c r="AL992" s="16"/>
      <c r="AM992" s="140"/>
      <c r="AN992" s="141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40"/>
      <c r="BG992" s="126"/>
      <c r="BH992" s="16"/>
      <c r="BI992" s="16"/>
      <c r="BJ992" s="16"/>
      <c r="BK992" s="16"/>
      <c r="BL992" s="16"/>
      <c r="BM992" s="16"/>
      <c r="BN992" s="16"/>
      <c r="BO992" s="16"/>
      <c r="BP992" s="140"/>
      <c r="BQ992" s="126"/>
      <c r="BR992" s="16"/>
      <c r="BS992" s="16"/>
      <c r="BT992" s="16"/>
      <c r="BU992" s="16"/>
      <c r="BV992" s="16"/>
      <c r="BW992" s="140"/>
      <c r="BX992" s="126"/>
      <c r="BY992" s="16"/>
      <c r="BZ992" s="140"/>
      <c r="CA992" s="126"/>
      <c r="CB992" s="16"/>
      <c r="CC992" s="140"/>
      <c r="CD992" s="126"/>
      <c r="CE992" s="16"/>
      <c r="CG992" s="12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</row>
    <row r="993" spans="1:147" s="107" customFormat="1" x14ac:dyDescent="0.2">
      <c r="A993" s="81"/>
      <c r="B993" s="16"/>
      <c r="C993" s="115"/>
      <c r="D993" s="116"/>
      <c r="E993" s="16"/>
      <c r="F993" s="16"/>
      <c r="G993" s="16"/>
      <c r="H993" s="16"/>
      <c r="J993" s="126"/>
      <c r="K993" s="126"/>
      <c r="L993" s="126"/>
      <c r="M993" s="126"/>
      <c r="N993" s="126"/>
      <c r="O993" s="126"/>
      <c r="P993" s="126"/>
      <c r="Q993" s="58"/>
      <c r="R993" s="139"/>
      <c r="S993" s="58"/>
      <c r="T993" s="16"/>
      <c r="U993" s="16"/>
      <c r="V993" s="16"/>
      <c r="W993" s="16"/>
      <c r="X993" s="16"/>
      <c r="Y993" s="16"/>
      <c r="Z993" s="16"/>
      <c r="AA993" s="140"/>
      <c r="AB993" s="126"/>
      <c r="AC993" s="16"/>
      <c r="AD993" s="16"/>
      <c r="AE993" s="16"/>
      <c r="AF993" s="16"/>
      <c r="AG993" s="16"/>
      <c r="AH993" s="140"/>
      <c r="AI993" s="126"/>
      <c r="AJ993" s="16"/>
      <c r="AK993" s="16"/>
      <c r="AL993" s="16"/>
      <c r="AM993" s="140"/>
      <c r="AN993" s="141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40"/>
      <c r="BG993" s="126"/>
      <c r="BH993" s="16"/>
      <c r="BI993" s="16"/>
      <c r="BJ993" s="16"/>
      <c r="BK993" s="16"/>
      <c r="BL993" s="16"/>
      <c r="BM993" s="16"/>
      <c r="BN993" s="16"/>
      <c r="BO993" s="16"/>
      <c r="BP993" s="140"/>
      <c r="BQ993" s="126"/>
      <c r="BR993" s="16"/>
      <c r="BS993" s="16"/>
      <c r="BT993" s="16"/>
      <c r="BU993" s="16"/>
      <c r="BV993" s="16"/>
      <c r="BW993" s="140"/>
      <c r="BX993" s="126"/>
      <c r="BY993" s="16"/>
      <c r="BZ993" s="140"/>
      <c r="CA993" s="126"/>
      <c r="CB993" s="16"/>
      <c r="CC993" s="140"/>
      <c r="CD993" s="126"/>
      <c r="CE993" s="16"/>
      <c r="CG993" s="12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</row>
    <row r="994" spans="1:147" s="107" customFormat="1" x14ac:dyDescent="0.2">
      <c r="A994" s="81"/>
      <c r="B994" s="16"/>
      <c r="C994" s="115"/>
      <c r="D994" s="116"/>
      <c r="E994" s="16"/>
      <c r="F994" s="16"/>
      <c r="G994" s="16"/>
      <c r="H994" s="16"/>
      <c r="J994" s="126"/>
      <c r="K994" s="126"/>
      <c r="L994" s="126"/>
      <c r="M994" s="126"/>
      <c r="N994" s="126"/>
      <c r="O994" s="126"/>
      <c r="P994" s="126"/>
      <c r="Q994" s="58"/>
      <c r="R994" s="139"/>
      <c r="S994" s="58"/>
      <c r="T994" s="16"/>
      <c r="U994" s="16"/>
      <c r="V994" s="16"/>
      <c r="W994" s="16"/>
      <c r="X994" s="16"/>
      <c r="Y994" s="16"/>
      <c r="Z994" s="16"/>
      <c r="AA994" s="140"/>
      <c r="AB994" s="126"/>
      <c r="AC994" s="16"/>
      <c r="AD994" s="16"/>
      <c r="AE994" s="16"/>
      <c r="AF994" s="16"/>
      <c r="AG994" s="16"/>
      <c r="AH994" s="140"/>
      <c r="AI994" s="126"/>
      <c r="AJ994" s="16"/>
      <c r="AK994" s="16"/>
      <c r="AL994" s="16"/>
      <c r="AM994" s="140"/>
      <c r="AN994" s="141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40"/>
      <c r="BG994" s="126"/>
      <c r="BH994" s="16"/>
      <c r="BI994" s="16"/>
      <c r="BJ994" s="16"/>
      <c r="BK994" s="16"/>
      <c r="BL994" s="16"/>
      <c r="BM994" s="16"/>
      <c r="BN994" s="16"/>
      <c r="BO994" s="16"/>
      <c r="BP994" s="140"/>
      <c r="BQ994" s="126"/>
      <c r="BR994" s="16"/>
      <c r="BS994" s="16"/>
      <c r="BT994" s="16"/>
      <c r="BU994" s="16"/>
      <c r="BV994" s="16"/>
      <c r="BW994" s="140"/>
      <c r="BX994" s="126"/>
      <c r="BY994" s="16"/>
      <c r="BZ994" s="140"/>
      <c r="CA994" s="126"/>
      <c r="CB994" s="16"/>
      <c r="CC994" s="140"/>
      <c r="CD994" s="126"/>
      <c r="CE994" s="16"/>
      <c r="CG994" s="12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</row>
    <row r="995" spans="1:147" s="107" customFormat="1" x14ac:dyDescent="0.2">
      <c r="A995" s="81"/>
      <c r="B995" s="16"/>
      <c r="C995" s="115"/>
      <c r="D995" s="116"/>
      <c r="E995" s="16"/>
      <c r="F995" s="16"/>
      <c r="G995" s="16"/>
      <c r="H995" s="16"/>
      <c r="J995" s="126"/>
      <c r="K995" s="126"/>
      <c r="L995" s="126"/>
      <c r="M995" s="126"/>
      <c r="N995" s="126"/>
      <c r="O995" s="126"/>
      <c r="P995" s="126"/>
      <c r="Q995" s="58"/>
      <c r="R995" s="139"/>
      <c r="S995" s="58"/>
      <c r="T995" s="16"/>
      <c r="U995" s="16"/>
      <c r="V995" s="16"/>
      <c r="W995" s="16"/>
      <c r="X995" s="16"/>
      <c r="Y995" s="16"/>
      <c r="Z995" s="16"/>
      <c r="AA995" s="140"/>
      <c r="AB995" s="126"/>
      <c r="AC995" s="16"/>
      <c r="AD995" s="16"/>
      <c r="AE995" s="16"/>
      <c r="AF995" s="16"/>
      <c r="AG995" s="16"/>
      <c r="AH995" s="140"/>
      <c r="AI995" s="126"/>
      <c r="AJ995" s="16"/>
      <c r="AK995" s="16"/>
      <c r="AL995" s="16"/>
      <c r="AM995" s="140"/>
      <c r="AN995" s="141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40"/>
      <c r="BG995" s="126"/>
      <c r="BH995" s="16"/>
      <c r="BI995" s="16"/>
      <c r="BJ995" s="16"/>
      <c r="BK995" s="16"/>
      <c r="BL995" s="16"/>
      <c r="BM995" s="16"/>
      <c r="BN995" s="16"/>
      <c r="BO995" s="16"/>
      <c r="BP995" s="140"/>
      <c r="BQ995" s="126"/>
      <c r="BR995" s="16"/>
      <c r="BS995" s="16"/>
      <c r="BT995" s="16"/>
      <c r="BU995" s="16"/>
      <c r="BV995" s="16"/>
      <c r="BW995" s="140"/>
      <c r="BX995" s="126"/>
      <c r="BY995" s="16"/>
      <c r="BZ995" s="140"/>
      <c r="CA995" s="126"/>
      <c r="CB995" s="16"/>
      <c r="CC995" s="140"/>
      <c r="CD995" s="126"/>
      <c r="CE995" s="16"/>
      <c r="CG995" s="12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</row>
    <row r="996" spans="1:147" s="107" customFormat="1" x14ac:dyDescent="0.2">
      <c r="A996" s="81"/>
      <c r="B996" s="16"/>
      <c r="C996" s="115"/>
      <c r="D996" s="116"/>
      <c r="E996" s="16"/>
      <c r="F996" s="16"/>
      <c r="G996" s="16"/>
      <c r="H996" s="16"/>
      <c r="J996" s="126"/>
      <c r="K996" s="126"/>
      <c r="L996" s="126"/>
      <c r="M996" s="126"/>
      <c r="N996" s="126"/>
      <c r="O996" s="126"/>
      <c r="P996" s="126"/>
      <c r="Q996" s="58"/>
      <c r="R996" s="139"/>
      <c r="S996" s="58"/>
      <c r="T996" s="16"/>
      <c r="U996" s="16"/>
      <c r="V996" s="16"/>
      <c r="W996" s="16"/>
      <c r="X996" s="16"/>
      <c r="Y996" s="16"/>
      <c r="Z996" s="16"/>
      <c r="AA996" s="140"/>
      <c r="AB996" s="126"/>
      <c r="AC996" s="16"/>
      <c r="AD996" s="16"/>
      <c r="AE996" s="16"/>
      <c r="AF996" s="16"/>
      <c r="AG996" s="16"/>
      <c r="AH996" s="140"/>
      <c r="AI996" s="126"/>
      <c r="AJ996" s="16"/>
      <c r="AK996" s="16"/>
      <c r="AL996" s="16"/>
      <c r="AM996" s="140"/>
      <c r="AN996" s="141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40"/>
      <c r="BG996" s="126"/>
      <c r="BH996" s="16"/>
      <c r="BI996" s="16"/>
      <c r="BJ996" s="16"/>
      <c r="BK996" s="16"/>
      <c r="BL996" s="16"/>
      <c r="BM996" s="16"/>
      <c r="BN996" s="16"/>
      <c r="BO996" s="16"/>
      <c r="BP996" s="140"/>
      <c r="BQ996" s="126"/>
      <c r="BR996" s="16"/>
      <c r="BS996" s="16"/>
      <c r="BT996" s="16"/>
      <c r="BU996" s="16"/>
      <c r="BV996" s="16"/>
      <c r="BW996" s="140"/>
      <c r="BX996" s="126"/>
      <c r="BY996" s="16"/>
      <c r="BZ996" s="140"/>
      <c r="CA996" s="126"/>
      <c r="CB996" s="16"/>
      <c r="CC996" s="140"/>
      <c r="CD996" s="126"/>
      <c r="CE996" s="16"/>
      <c r="CG996" s="12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</row>
    <row r="997" spans="1:147" s="107" customFormat="1" x14ac:dyDescent="0.2">
      <c r="A997" s="81"/>
      <c r="B997" s="16"/>
      <c r="C997" s="115"/>
      <c r="D997" s="116"/>
      <c r="E997" s="16"/>
      <c r="F997" s="16"/>
      <c r="G997" s="16"/>
      <c r="H997" s="16"/>
      <c r="J997" s="126"/>
      <c r="K997" s="126"/>
      <c r="L997" s="126"/>
      <c r="M997" s="126"/>
      <c r="N997" s="126"/>
      <c r="O997" s="126"/>
      <c r="P997" s="126"/>
      <c r="Q997" s="58"/>
      <c r="R997" s="139"/>
      <c r="S997" s="58"/>
      <c r="T997" s="16"/>
      <c r="U997" s="16"/>
      <c r="V997" s="16"/>
      <c r="W997" s="16"/>
      <c r="X997" s="16"/>
      <c r="Y997" s="16"/>
      <c r="Z997" s="16"/>
      <c r="AA997" s="140"/>
      <c r="AB997" s="126"/>
      <c r="AC997" s="16"/>
      <c r="AD997" s="16"/>
      <c r="AE997" s="16"/>
      <c r="AF997" s="16"/>
      <c r="AG997" s="16"/>
      <c r="AH997" s="140"/>
      <c r="AI997" s="126"/>
      <c r="AJ997" s="16"/>
      <c r="AK997" s="16"/>
      <c r="AL997" s="16"/>
      <c r="AM997" s="140"/>
      <c r="AN997" s="141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40"/>
      <c r="BG997" s="126"/>
      <c r="BH997" s="16"/>
      <c r="BI997" s="16"/>
      <c r="BJ997" s="16"/>
      <c r="BK997" s="16"/>
      <c r="BL997" s="16"/>
      <c r="BM997" s="16"/>
      <c r="BN997" s="16"/>
      <c r="BO997" s="16"/>
      <c r="BP997" s="140"/>
      <c r="BQ997" s="126"/>
      <c r="BR997" s="16"/>
      <c r="BS997" s="16"/>
      <c r="BT997" s="16"/>
      <c r="BU997" s="16"/>
      <c r="BV997" s="16"/>
      <c r="BW997" s="140"/>
      <c r="BX997" s="126"/>
      <c r="BY997" s="16"/>
      <c r="BZ997" s="140"/>
      <c r="CA997" s="126"/>
      <c r="CB997" s="16"/>
      <c r="CC997" s="140"/>
      <c r="CD997" s="126"/>
      <c r="CE997" s="16"/>
      <c r="CG997" s="12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</row>
    <row r="998" spans="1:147" s="107" customFormat="1" x14ac:dyDescent="0.2">
      <c r="A998" s="81"/>
      <c r="B998" s="16"/>
      <c r="C998" s="115"/>
      <c r="D998" s="116"/>
      <c r="E998" s="16"/>
      <c r="F998" s="16"/>
      <c r="G998" s="16"/>
      <c r="H998" s="16"/>
      <c r="J998" s="126"/>
      <c r="K998" s="126"/>
      <c r="L998" s="126"/>
      <c r="M998" s="126"/>
      <c r="N998" s="126"/>
      <c r="O998" s="126"/>
      <c r="P998" s="126"/>
      <c r="Q998" s="58"/>
      <c r="R998" s="139"/>
      <c r="S998" s="58"/>
      <c r="T998" s="16"/>
      <c r="U998" s="16"/>
      <c r="V998" s="16"/>
      <c r="W998" s="16"/>
      <c r="X998" s="16"/>
      <c r="Y998" s="16"/>
      <c r="Z998" s="16"/>
      <c r="AA998" s="140"/>
      <c r="AB998" s="126"/>
      <c r="AC998" s="16"/>
      <c r="AD998" s="16"/>
      <c r="AE998" s="16"/>
      <c r="AF998" s="16"/>
      <c r="AG998" s="16"/>
      <c r="AH998" s="140"/>
      <c r="AI998" s="126"/>
      <c r="AJ998" s="16"/>
      <c r="AK998" s="16"/>
      <c r="AL998" s="16"/>
      <c r="AM998" s="140"/>
      <c r="AN998" s="141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40"/>
      <c r="BG998" s="126"/>
      <c r="BH998" s="16"/>
      <c r="BI998" s="16"/>
      <c r="BJ998" s="16"/>
      <c r="BK998" s="16"/>
      <c r="BL998" s="16"/>
      <c r="BM998" s="16"/>
      <c r="BN998" s="16"/>
      <c r="BO998" s="16"/>
      <c r="BP998" s="140"/>
      <c r="BQ998" s="126"/>
      <c r="BR998" s="16"/>
      <c r="BS998" s="16"/>
      <c r="BT998" s="16"/>
      <c r="BU998" s="16"/>
      <c r="BV998" s="16"/>
      <c r="BW998" s="140"/>
      <c r="BX998" s="126"/>
      <c r="BY998" s="16"/>
      <c r="BZ998" s="140"/>
      <c r="CA998" s="126"/>
      <c r="CB998" s="16"/>
      <c r="CC998" s="140"/>
      <c r="CD998" s="126"/>
      <c r="CE998" s="16"/>
      <c r="CG998" s="12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</row>
    <row r="999" spans="1:147" s="107" customFormat="1" x14ac:dyDescent="0.2">
      <c r="A999" s="81"/>
      <c r="B999" s="16"/>
      <c r="C999" s="115"/>
      <c r="D999" s="116"/>
      <c r="E999" s="16"/>
      <c r="F999" s="16"/>
      <c r="G999" s="16"/>
      <c r="H999" s="16"/>
      <c r="J999" s="126"/>
      <c r="K999" s="126"/>
      <c r="L999" s="126"/>
      <c r="M999" s="126"/>
      <c r="N999" s="126"/>
      <c r="O999" s="126"/>
      <c r="P999" s="126"/>
      <c r="Q999" s="58"/>
      <c r="R999" s="139"/>
      <c r="S999" s="58"/>
      <c r="T999" s="16"/>
      <c r="U999" s="16"/>
      <c r="V999" s="16"/>
      <c r="W999" s="16"/>
      <c r="X999" s="16"/>
      <c r="Y999" s="16"/>
      <c r="Z999" s="16"/>
      <c r="AA999" s="140"/>
      <c r="AB999" s="126"/>
      <c r="AC999" s="16"/>
      <c r="AD999" s="16"/>
      <c r="AE999" s="16"/>
      <c r="AF999" s="16"/>
      <c r="AG999" s="16"/>
      <c r="AH999" s="140"/>
      <c r="AI999" s="126"/>
      <c r="AJ999" s="16"/>
      <c r="AK999" s="16"/>
      <c r="AL999" s="16"/>
      <c r="AM999" s="140"/>
      <c r="AN999" s="141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40"/>
      <c r="BG999" s="126"/>
      <c r="BH999" s="16"/>
      <c r="BI999" s="16"/>
      <c r="BJ999" s="16"/>
      <c r="BK999" s="16"/>
      <c r="BL999" s="16"/>
      <c r="BM999" s="16"/>
      <c r="BN999" s="16"/>
      <c r="BO999" s="16"/>
      <c r="BP999" s="140"/>
      <c r="BQ999" s="126"/>
      <c r="BR999" s="16"/>
      <c r="BS999" s="16"/>
      <c r="BT999" s="16"/>
      <c r="BU999" s="16"/>
      <c r="BV999" s="16"/>
      <c r="BW999" s="140"/>
      <c r="BX999" s="126"/>
      <c r="BY999" s="16"/>
      <c r="BZ999" s="140"/>
      <c r="CA999" s="126"/>
      <c r="CB999" s="16"/>
      <c r="CC999" s="140"/>
      <c r="CD999" s="126"/>
      <c r="CE999" s="16"/>
      <c r="CG999" s="12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</row>
    <row r="1000" spans="1:147" s="107" customFormat="1" x14ac:dyDescent="0.2">
      <c r="A1000" s="81"/>
      <c r="B1000" s="16"/>
      <c r="C1000" s="115"/>
      <c r="D1000" s="116"/>
      <c r="E1000" s="16"/>
      <c r="F1000" s="16"/>
      <c r="G1000" s="16"/>
      <c r="H1000" s="16"/>
      <c r="J1000" s="126"/>
      <c r="K1000" s="126"/>
      <c r="L1000" s="126"/>
      <c r="M1000" s="126"/>
      <c r="N1000" s="126"/>
      <c r="O1000" s="126"/>
      <c r="P1000" s="126"/>
      <c r="Q1000" s="58"/>
      <c r="R1000" s="139"/>
      <c r="S1000" s="58"/>
      <c r="T1000" s="16"/>
      <c r="U1000" s="16"/>
      <c r="V1000" s="16"/>
      <c r="W1000" s="16"/>
      <c r="X1000" s="16"/>
      <c r="Y1000" s="16"/>
      <c r="Z1000" s="16"/>
      <c r="AA1000" s="140"/>
      <c r="AB1000" s="126"/>
      <c r="AC1000" s="16"/>
      <c r="AD1000" s="16"/>
      <c r="AE1000" s="16"/>
      <c r="AF1000" s="16"/>
      <c r="AG1000" s="16"/>
      <c r="AH1000" s="140"/>
      <c r="AI1000" s="126"/>
      <c r="AJ1000" s="16"/>
      <c r="AK1000" s="16"/>
      <c r="AL1000" s="16"/>
      <c r="AM1000" s="140"/>
      <c r="AN1000" s="141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40"/>
      <c r="BG1000" s="126"/>
      <c r="BH1000" s="16"/>
      <c r="BI1000" s="16"/>
      <c r="BJ1000" s="16"/>
      <c r="BK1000" s="16"/>
      <c r="BL1000" s="16"/>
      <c r="BM1000" s="16"/>
      <c r="BN1000" s="16"/>
      <c r="BO1000" s="16"/>
      <c r="BP1000" s="140"/>
      <c r="BQ1000" s="126"/>
      <c r="BR1000" s="16"/>
      <c r="BS1000" s="16"/>
      <c r="BT1000" s="16"/>
      <c r="BU1000" s="16"/>
      <c r="BV1000" s="16"/>
      <c r="BW1000" s="140"/>
      <c r="BX1000" s="126"/>
      <c r="BY1000" s="16"/>
      <c r="BZ1000" s="140"/>
      <c r="CA1000" s="126"/>
      <c r="CB1000" s="16"/>
      <c r="CC1000" s="140"/>
      <c r="CD1000" s="126"/>
      <c r="CE1000" s="16"/>
      <c r="CG1000" s="12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</row>
    <row r="1001" spans="1:147" s="107" customFormat="1" x14ac:dyDescent="0.2">
      <c r="A1001" s="138"/>
      <c r="B1001" s="16"/>
      <c r="C1001" s="115"/>
      <c r="D1001" s="116"/>
      <c r="E1001" s="16"/>
      <c r="F1001" s="16"/>
      <c r="G1001" s="16"/>
      <c r="H1001" s="16"/>
      <c r="J1001" s="126"/>
      <c r="K1001" s="126"/>
      <c r="L1001" s="126"/>
      <c r="M1001" s="126"/>
      <c r="N1001" s="126"/>
      <c r="O1001" s="126"/>
      <c r="P1001" s="126"/>
      <c r="Q1001" s="58"/>
      <c r="R1001" s="139"/>
      <c r="S1001" s="58"/>
      <c r="T1001" s="16"/>
      <c r="U1001" s="16"/>
      <c r="V1001" s="16"/>
      <c r="W1001" s="16"/>
      <c r="X1001" s="16"/>
      <c r="Y1001" s="16"/>
      <c r="Z1001" s="16"/>
      <c r="AA1001" s="140"/>
      <c r="AB1001" s="126"/>
      <c r="AC1001" s="16"/>
      <c r="AD1001" s="16"/>
      <c r="AE1001" s="16"/>
      <c r="AF1001" s="16"/>
      <c r="AG1001" s="16"/>
      <c r="AH1001" s="140"/>
      <c r="AI1001" s="126"/>
      <c r="AJ1001" s="16"/>
      <c r="AK1001" s="16"/>
      <c r="AL1001" s="16"/>
      <c r="AM1001" s="140"/>
      <c r="AN1001" s="141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40"/>
      <c r="BG1001" s="126"/>
      <c r="BH1001" s="16"/>
      <c r="BI1001" s="16"/>
      <c r="BJ1001" s="16"/>
      <c r="BK1001" s="16"/>
      <c r="BL1001" s="16"/>
      <c r="BM1001" s="16"/>
      <c r="BN1001" s="16"/>
      <c r="BO1001" s="16"/>
      <c r="BP1001" s="140"/>
      <c r="BQ1001" s="126"/>
      <c r="BR1001" s="16"/>
      <c r="BS1001" s="16"/>
      <c r="BT1001" s="16"/>
      <c r="BU1001" s="16"/>
      <c r="BV1001" s="16"/>
      <c r="BW1001" s="140"/>
      <c r="BX1001" s="126"/>
      <c r="BY1001" s="16"/>
      <c r="BZ1001" s="140"/>
      <c r="CA1001" s="126"/>
      <c r="CB1001" s="16"/>
      <c r="CC1001" s="140"/>
      <c r="CD1001" s="126"/>
      <c r="CE1001" s="16"/>
      <c r="CG1001" s="12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</row>
    <row r="1002" spans="1:147" s="107" customFormat="1" x14ac:dyDescent="0.2">
      <c r="A1002" s="81"/>
      <c r="B1002" s="16"/>
      <c r="C1002" s="115"/>
      <c r="D1002" s="116"/>
      <c r="E1002" s="16"/>
      <c r="F1002" s="16"/>
      <c r="G1002" s="16"/>
      <c r="H1002" s="16"/>
      <c r="J1002" s="126"/>
      <c r="K1002" s="126"/>
      <c r="L1002" s="126"/>
      <c r="M1002" s="126"/>
      <c r="N1002" s="126"/>
      <c r="O1002" s="126"/>
      <c r="P1002" s="126"/>
      <c r="Q1002" s="58"/>
      <c r="R1002" s="139"/>
      <c r="S1002" s="58"/>
      <c r="T1002" s="16"/>
      <c r="U1002" s="16"/>
      <c r="V1002" s="16"/>
      <c r="W1002" s="16"/>
      <c r="X1002" s="16"/>
      <c r="Y1002" s="16"/>
      <c r="Z1002" s="16"/>
      <c r="AA1002" s="140"/>
      <c r="AB1002" s="126"/>
      <c r="AC1002" s="16"/>
      <c r="AD1002" s="16"/>
      <c r="AE1002" s="16"/>
      <c r="AF1002" s="16"/>
      <c r="AG1002" s="16"/>
      <c r="AH1002" s="140"/>
      <c r="AI1002" s="126"/>
      <c r="AJ1002" s="16"/>
      <c r="AK1002" s="16"/>
      <c r="AL1002" s="16"/>
      <c r="AM1002" s="140"/>
      <c r="AN1002" s="141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40"/>
      <c r="BG1002" s="126"/>
      <c r="BH1002" s="16"/>
      <c r="BI1002" s="16"/>
      <c r="BJ1002" s="16"/>
      <c r="BK1002" s="16"/>
      <c r="BL1002" s="16"/>
      <c r="BM1002" s="16"/>
      <c r="BN1002" s="16"/>
      <c r="BO1002" s="16"/>
      <c r="BP1002" s="140"/>
      <c r="BQ1002" s="126"/>
      <c r="BR1002" s="16"/>
      <c r="BS1002" s="16"/>
      <c r="BT1002" s="16"/>
      <c r="BU1002" s="16"/>
      <c r="BV1002" s="16"/>
      <c r="BW1002" s="140"/>
      <c r="BX1002" s="126"/>
      <c r="BY1002" s="16"/>
      <c r="BZ1002" s="140"/>
      <c r="CA1002" s="126"/>
      <c r="CB1002" s="16"/>
      <c r="CC1002" s="140"/>
      <c r="CD1002" s="126"/>
      <c r="CE1002" s="16"/>
      <c r="CG1002" s="12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</row>
    <row r="1003" spans="1:147" s="107" customFormat="1" x14ac:dyDescent="0.2">
      <c r="A1003" s="81"/>
      <c r="B1003" s="16"/>
      <c r="C1003" s="115"/>
      <c r="D1003" s="116"/>
      <c r="E1003" s="16"/>
      <c r="F1003" s="16"/>
      <c r="G1003" s="16"/>
      <c r="H1003" s="16"/>
      <c r="J1003" s="126"/>
      <c r="K1003" s="126"/>
      <c r="L1003" s="126"/>
      <c r="M1003" s="126"/>
      <c r="N1003" s="126"/>
      <c r="O1003" s="126"/>
      <c r="P1003" s="126"/>
      <c r="Q1003" s="58"/>
      <c r="R1003" s="139"/>
      <c r="S1003" s="58"/>
      <c r="T1003" s="16"/>
      <c r="U1003" s="16"/>
      <c r="V1003" s="16"/>
      <c r="W1003" s="16"/>
      <c r="X1003" s="16"/>
      <c r="Y1003" s="16"/>
      <c r="Z1003" s="16"/>
      <c r="AA1003" s="140"/>
      <c r="AB1003" s="126"/>
      <c r="AC1003" s="16"/>
      <c r="AD1003" s="16"/>
      <c r="AE1003" s="16"/>
      <c r="AF1003" s="16"/>
      <c r="AG1003" s="16"/>
      <c r="AH1003" s="140"/>
      <c r="AI1003" s="126"/>
      <c r="AJ1003" s="16"/>
      <c r="AK1003" s="16"/>
      <c r="AL1003" s="16"/>
      <c r="AM1003" s="140"/>
      <c r="AN1003" s="141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40"/>
      <c r="BG1003" s="126"/>
      <c r="BH1003" s="16"/>
      <c r="BI1003" s="16"/>
      <c r="BJ1003" s="16"/>
      <c r="BK1003" s="16"/>
      <c r="BL1003" s="16"/>
      <c r="BM1003" s="16"/>
      <c r="BN1003" s="16"/>
      <c r="BO1003" s="16"/>
      <c r="BP1003" s="140"/>
      <c r="BQ1003" s="126"/>
      <c r="BR1003" s="16"/>
      <c r="BS1003" s="16"/>
      <c r="BT1003" s="16"/>
      <c r="BU1003" s="16"/>
      <c r="BV1003" s="16"/>
      <c r="BW1003" s="140"/>
      <c r="BX1003" s="126"/>
      <c r="BY1003" s="16"/>
      <c r="BZ1003" s="140"/>
      <c r="CA1003" s="126"/>
      <c r="CB1003" s="16"/>
      <c r="CC1003" s="140"/>
      <c r="CD1003" s="126"/>
      <c r="CE1003" s="16"/>
      <c r="CG1003" s="12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</row>
    <row r="1004" spans="1:147" s="107" customFormat="1" x14ac:dyDescent="0.2">
      <c r="A1004" s="81"/>
      <c r="B1004" s="16"/>
      <c r="C1004" s="115"/>
      <c r="D1004" s="116"/>
      <c r="E1004" s="16"/>
      <c r="F1004" s="16"/>
      <c r="G1004" s="16"/>
      <c r="H1004" s="16"/>
      <c r="J1004" s="126"/>
      <c r="K1004" s="126"/>
      <c r="L1004" s="126"/>
      <c r="M1004" s="126"/>
      <c r="N1004" s="126"/>
      <c r="O1004" s="126"/>
      <c r="P1004" s="126"/>
      <c r="Q1004" s="58"/>
      <c r="R1004" s="139"/>
      <c r="S1004" s="58"/>
      <c r="T1004" s="16"/>
      <c r="U1004" s="16"/>
      <c r="V1004" s="16"/>
      <c r="W1004" s="16"/>
      <c r="X1004" s="16"/>
      <c r="Y1004" s="16"/>
      <c r="Z1004" s="16"/>
      <c r="AA1004" s="140"/>
      <c r="AB1004" s="126"/>
      <c r="AC1004" s="16"/>
      <c r="AD1004" s="16"/>
      <c r="AE1004" s="16"/>
      <c r="AF1004" s="16"/>
      <c r="AG1004" s="16"/>
      <c r="AH1004" s="140"/>
      <c r="AI1004" s="126"/>
      <c r="AJ1004" s="16"/>
      <c r="AK1004" s="16"/>
      <c r="AL1004" s="16"/>
      <c r="AM1004" s="140"/>
      <c r="AN1004" s="141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40"/>
      <c r="BG1004" s="126"/>
      <c r="BH1004" s="16"/>
      <c r="BI1004" s="16"/>
      <c r="BJ1004" s="16"/>
      <c r="BK1004" s="16"/>
      <c r="BL1004" s="16"/>
      <c r="BM1004" s="16"/>
      <c r="BN1004" s="16"/>
      <c r="BO1004" s="16"/>
      <c r="BP1004" s="140"/>
      <c r="BQ1004" s="126"/>
      <c r="BR1004" s="16"/>
      <c r="BS1004" s="16"/>
      <c r="BT1004" s="16"/>
      <c r="BU1004" s="16"/>
      <c r="BV1004" s="16"/>
      <c r="BW1004" s="140"/>
      <c r="BX1004" s="126"/>
      <c r="BY1004" s="16"/>
      <c r="BZ1004" s="140"/>
      <c r="CA1004" s="126"/>
      <c r="CB1004" s="16"/>
      <c r="CC1004" s="140"/>
      <c r="CD1004" s="126"/>
      <c r="CE1004" s="16"/>
      <c r="CG1004" s="12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</row>
    <row r="1005" spans="1:147" s="107" customFormat="1" x14ac:dyDescent="0.2">
      <c r="A1005" s="81"/>
      <c r="B1005" s="16"/>
      <c r="C1005" s="115"/>
      <c r="D1005" s="116"/>
      <c r="E1005" s="16"/>
      <c r="F1005" s="16"/>
      <c r="G1005" s="16"/>
      <c r="H1005" s="16"/>
      <c r="J1005" s="126"/>
      <c r="K1005" s="126"/>
      <c r="L1005" s="126"/>
      <c r="M1005" s="126"/>
      <c r="N1005" s="126"/>
      <c r="O1005" s="126"/>
      <c r="P1005" s="126"/>
      <c r="Q1005" s="58"/>
      <c r="R1005" s="139"/>
      <c r="S1005" s="58"/>
      <c r="T1005" s="16"/>
      <c r="U1005" s="16"/>
      <c r="V1005" s="16"/>
      <c r="W1005" s="16"/>
      <c r="X1005" s="16"/>
      <c r="Y1005" s="16"/>
      <c r="Z1005" s="16"/>
      <c r="AA1005" s="140"/>
      <c r="AB1005" s="126"/>
      <c r="AC1005" s="16"/>
      <c r="AD1005" s="16"/>
      <c r="AE1005" s="16"/>
      <c r="AF1005" s="16"/>
      <c r="AG1005" s="16"/>
      <c r="AH1005" s="140"/>
      <c r="AI1005" s="126"/>
      <c r="AJ1005" s="16"/>
      <c r="AK1005" s="16"/>
      <c r="AL1005" s="16"/>
      <c r="AM1005" s="140"/>
      <c r="AN1005" s="141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40"/>
      <c r="BG1005" s="126"/>
      <c r="BH1005" s="16"/>
      <c r="BI1005" s="16"/>
      <c r="BJ1005" s="16"/>
      <c r="BK1005" s="16"/>
      <c r="BL1005" s="16"/>
      <c r="BM1005" s="16"/>
      <c r="BN1005" s="16"/>
      <c r="BO1005" s="16"/>
      <c r="BP1005" s="140"/>
      <c r="BQ1005" s="126"/>
      <c r="BR1005" s="16"/>
      <c r="BS1005" s="16"/>
      <c r="BT1005" s="16"/>
      <c r="BU1005" s="16"/>
      <c r="BV1005" s="16"/>
      <c r="BW1005" s="140"/>
      <c r="BX1005" s="126"/>
      <c r="BY1005" s="16"/>
      <c r="BZ1005" s="140"/>
      <c r="CA1005" s="126"/>
      <c r="CB1005" s="16"/>
      <c r="CC1005" s="140"/>
      <c r="CD1005" s="126"/>
      <c r="CE1005" s="16"/>
      <c r="CG1005" s="12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</row>
    <row r="1006" spans="1:147" s="107" customFormat="1" x14ac:dyDescent="0.2">
      <c r="A1006" s="81"/>
      <c r="B1006" s="16"/>
      <c r="C1006" s="115"/>
      <c r="D1006" s="116"/>
      <c r="E1006" s="16"/>
      <c r="F1006" s="16"/>
      <c r="G1006" s="16"/>
      <c r="H1006" s="16"/>
      <c r="J1006" s="126"/>
      <c r="K1006" s="126"/>
      <c r="L1006" s="126"/>
      <c r="M1006" s="126"/>
      <c r="N1006" s="126"/>
      <c r="O1006" s="126"/>
      <c r="P1006" s="126"/>
      <c r="Q1006" s="58"/>
      <c r="R1006" s="139"/>
      <c r="S1006" s="58"/>
      <c r="T1006" s="16"/>
      <c r="U1006" s="16"/>
      <c r="V1006" s="16"/>
      <c r="W1006" s="16"/>
      <c r="X1006" s="16"/>
      <c r="Y1006" s="16"/>
      <c r="Z1006" s="16"/>
      <c r="AA1006" s="140"/>
      <c r="AB1006" s="126"/>
      <c r="AC1006" s="16"/>
      <c r="AD1006" s="16"/>
      <c r="AE1006" s="16"/>
      <c r="AF1006" s="16"/>
      <c r="AG1006" s="16"/>
      <c r="AH1006" s="140"/>
      <c r="AI1006" s="126"/>
      <c r="AJ1006" s="16"/>
      <c r="AK1006" s="16"/>
      <c r="AL1006" s="16"/>
      <c r="AM1006" s="140"/>
      <c r="AN1006" s="141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40"/>
      <c r="BG1006" s="126"/>
      <c r="BH1006" s="16"/>
      <c r="BI1006" s="16"/>
      <c r="BJ1006" s="16"/>
      <c r="BK1006" s="16"/>
      <c r="BL1006" s="16"/>
      <c r="BM1006" s="16"/>
      <c r="BN1006" s="16"/>
      <c r="BO1006" s="16"/>
      <c r="BP1006" s="140"/>
      <c r="BQ1006" s="126"/>
      <c r="BR1006" s="16"/>
      <c r="BS1006" s="16"/>
      <c r="BT1006" s="16"/>
      <c r="BU1006" s="16"/>
      <c r="BV1006" s="16"/>
      <c r="BW1006" s="140"/>
      <c r="BX1006" s="126"/>
      <c r="BY1006" s="16"/>
      <c r="BZ1006" s="140"/>
      <c r="CA1006" s="126"/>
      <c r="CB1006" s="16"/>
      <c r="CC1006" s="140"/>
      <c r="CD1006" s="126"/>
      <c r="CE1006" s="16"/>
      <c r="CG1006" s="12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</row>
    <row r="1007" spans="1:147" s="107" customFormat="1" x14ac:dyDescent="0.2">
      <c r="A1007" s="81"/>
      <c r="B1007" s="16"/>
      <c r="C1007" s="115"/>
      <c r="D1007" s="116"/>
      <c r="E1007" s="16"/>
      <c r="F1007" s="16"/>
      <c r="G1007" s="16"/>
      <c r="H1007" s="16"/>
      <c r="J1007" s="126"/>
      <c r="K1007" s="126"/>
      <c r="L1007" s="126"/>
      <c r="M1007" s="126"/>
      <c r="N1007" s="126"/>
      <c r="O1007" s="126"/>
      <c r="P1007" s="126"/>
      <c r="Q1007" s="58"/>
      <c r="R1007" s="139"/>
      <c r="S1007" s="58"/>
      <c r="T1007" s="16"/>
      <c r="U1007" s="16"/>
      <c r="V1007" s="16"/>
      <c r="W1007" s="16"/>
      <c r="X1007" s="16"/>
      <c r="Y1007" s="16"/>
      <c r="Z1007" s="16"/>
      <c r="AA1007" s="140"/>
      <c r="AB1007" s="126"/>
      <c r="AC1007" s="16"/>
      <c r="AD1007" s="16"/>
      <c r="AE1007" s="16"/>
      <c r="AF1007" s="16"/>
      <c r="AG1007" s="16"/>
      <c r="AH1007" s="140"/>
      <c r="AI1007" s="126"/>
      <c r="AJ1007" s="16"/>
      <c r="AK1007" s="16"/>
      <c r="AL1007" s="16"/>
      <c r="AM1007" s="140"/>
      <c r="AN1007" s="141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40"/>
      <c r="BG1007" s="126"/>
      <c r="BH1007" s="16"/>
      <c r="BI1007" s="16"/>
      <c r="BJ1007" s="16"/>
      <c r="BK1007" s="16"/>
      <c r="BL1007" s="16"/>
      <c r="BM1007" s="16"/>
      <c r="BN1007" s="16"/>
      <c r="BO1007" s="16"/>
      <c r="BP1007" s="140"/>
      <c r="BQ1007" s="126"/>
      <c r="BR1007" s="16"/>
      <c r="BS1007" s="16"/>
      <c r="BT1007" s="16"/>
      <c r="BU1007" s="16"/>
      <c r="BV1007" s="16"/>
      <c r="BW1007" s="140"/>
      <c r="BX1007" s="126"/>
      <c r="BY1007" s="16"/>
      <c r="BZ1007" s="140"/>
      <c r="CA1007" s="126"/>
      <c r="CB1007" s="16"/>
      <c r="CC1007" s="140"/>
      <c r="CD1007" s="126"/>
      <c r="CE1007" s="16"/>
      <c r="CG1007" s="12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</row>
    <row r="1008" spans="1:147" s="107" customFormat="1" x14ac:dyDescent="0.2">
      <c r="A1008" s="81"/>
      <c r="B1008" s="16"/>
      <c r="C1008" s="115"/>
      <c r="D1008" s="116"/>
      <c r="E1008" s="16"/>
      <c r="F1008" s="16"/>
      <c r="G1008" s="16"/>
      <c r="H1008" s="16"/>
      <c r="J1008" s="126"/>
      <c r="K1008" s="126"/>
      <c r="L1008" s="126"/>
      <c r="M1008" s="126"/>
      <c r="N1008" s="126"/>
      <c r="O1008" s="126"/>
      <c r="P1008" s="126"/>
      <c r="Q1008" s="58"/>
      <c r="R1008" s="139"/>
      <c r="S1008" s="58"/>
      <c r="T1008" s="16"/>
      <c r="U1008" s="16"/>
      <c r="V1008" s="16"/>
      <c r="W1008" s="16"/>
      <c r="X1008" s="16"/>
      <c r="Y1008" s="16"/>
      <c r="Z1008" s="16"/>
      <c r="AA1008" s="140"/>
      <c r="AB1008" s="126"/>
      <c r="AC1008" s="16"/>
      <c r="AD1008" s="16"/>
      <c r="AE1008" s="16"/>
      <c r="AF1008" s="16"/>
      <c r="AG1008" s="16"/>
      <c r="AH1008" s="140"/>
      <c r="AI1008" s="126"/>
      <c r="AJ1008" s="16"/>
      <c r="AK1008" s="16"/>
      <c r="AL1008" s="16"/>
      <c r="AM1008" s="140"/>
      <c r="AN1008" s="141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40"/>
      <c r="BG1008" s="126"/>
      <c r="BH1008" s="16"/>
      <c r="BI1008" s="16"/>
      <c r="BJ1008" s="16"/>
      <c r="BK1008" s="16"/>
      <c r="BL1008" s="16"/>
      <c r="BM1008" s="16"/>
      <c r="BN1008" s="16"/>
      <c r="BO1008" s="16"/>
      <c r="BP1008" s="140"/>
      <c r="BQ1008" s="126"/>
      <c r="BR1008" s="16"/>
      <c r="BS1008" s="16"/>
      <c r="BT1008" s="16"/>
      <c r="BU1008" s="16"/>
      <c r="BV1008" s="16"/>
      <c r="BW1008" s="140"/>
      <c r="BX1008" s="126"/>
      <c r="BY1008" s="16"/>
      <c r="BZ1008" s="140"/>
      <c r="CA1008" s="126"/>
      <c r="CB1008" s="16"/>
      <c r="CC1008" s="140"/>
      <c r="CD1008" s="126"/>
      <c r="CE1008" s="16"/>
      <c r="CG1008" s="12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</row>
    <row r="1009" spans="1:147" s="107" customFormat="1" x14ac:dyDescent="0.2">
      <c r="A1009" s="81"/>
      <c r="B1009" s="16"/>
      <c r="C1009" s="115"/>
      <c r="D1009" s="116"/>
      <c r="E1009" s="16"/>
      <c r="F1009" s="16"/>
      <c r="G1009" s="16"/>
      <c r="H1009" s="16"/>
      <c r="J1009" s="126"/>
      <c r="K1009" s="126"/>
      <c r="L1009" s="126"/>
      <c r="M1009" s="126"/>
      <c r="N1009" s="126"/>
      <c r="O1009" s="126"/>
      <c r="P1009" s="126"/>
      <c r="Q1009" s="58"/>
      <c r="R1009" s="139"/>
      <c r="S1009" s="58"/>
      <c r="T1009" s="16"/>
      <c r="U1009" s="16"/>
      <c r="V1009" s="16"/>
      <c r="W1009" s="16"/>
      <c r="X1009" s="16"/>
      <c r="Y1009" s="16"/>
      <c r="Z1009" s="16"/>
      <c r="AA1009" s="140"/>
      <c r="AB1009" s="126"/>
      <c r="AC1009" s="16"/>
      <c r="AD1009" s="16"/>
      <c r="AE1009" s="16"/>
      <c r="AF1009" s="16"/>
      <c r="AG1009" s="16"/>
      <c r="AH1009" s="140"/>
      <c r="AI1009" s="126"/>
      <c r="AJ1009" s="16"/>
      <c r="AK1009" s="16"/>
      <c r="AL1009" s="16"/>
      <c r="AM1009" s="140"/>
      <c r="AN1009" s="141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40"/>
      <c r="BG1009" s="126"/>
      <c r="BH1009" s="16"/>
      <c r="BI1009" s="16"/>
      <c r="BJ1009" s="16"/>
      <c r="BK1009" s="16"/>
      <c r="BL1009" s="16"/>
      <c r="BM1009" s="16"/>
      <c r="BN1009" s="16"/>
      <c r="BO1009" s="16"/>
      <c r="BP1009" s="140"/>
      <c r="BQ1009" s="126"/>
      <c r="BR1009" s="16"/>
      <c r="BS1009" s="16"/>
      <c r="BT1009" s="16"/>
      <c r="BU1009" s="16"/>
      <c r="BV1009" s="16"/>
      <c r="BW1009" s="140"/>
      <c r="BX1009" s="126"/>
      <c r="BY1009" s="16"/>
      <c r="BZ1009" s="140"/>
      <c r="CA1009" s="126"/>
      <c r="CB1009" s="16"/>
      <c r="CC1009" s="140"/>
      <c r="CD1009" s="126"/>
      <c r="CE1009" s="16"/>
      <c r="CG1009" s="12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</row>
    <row r="1010" spans="1:147" s="107" customFormat="1" x14ac:dyDescent="0.2">
      <c r="A1010" s="81"/>
      <c r="B1010" s="16"/>
      <c r="C1010" s="115"/>
      <c r="D1010" s="116"/>
      <c r="E1010" s="16"/>
      <c r="F1010" s="16"/>
      <c r="G1010" s="16"/>
      <c r="H1010" s="16"/>
      <c r="J1010" s="126"/>
      <c r="K1010" s="126"/>
      <c r="L1010" s="126"/>
      <c r="M1010" s="126"/>
      <c r="N1010" s="126"/>
      <c r="O1010" s="126"/>
      <c r="P1010" s="126"/>
      <c r="Q1010" s="58"/>
      <c r="R1010" s="139"/>
      <c r="S1010" s="58"/>
      <c r="T1010" s="16"/>
      <c r="U1010" s="16"/>
      <c r="V1010" s="16"/>
      <c r="W1010" s="16"/>
      <c r="X1010" s="16"/>
      <c r="Y1010" s="16"/>
      <c r="Z1010" s="16"/>
      <c r="AA1010" s="140"/>
      <c r="AB1010" s="126"/>
      <c r="AC1010" s="16"/>
      <c r="AD1010" s="16"/>
      <c r="AE1010" s="16"/>
      <c r="AF1010" s="16"/>
      <c r="AG1010" s="16"/>
      <c r="AH1010" s="140"/>
      <c r="AI1010" s="126"/>
      <c r="AJ1010" s="16"/>
      <c r="AK1010" s="16"/>
      <c r="AL1010" s="16"/>
      <c r="AM1010" s="140"/>
      <c r="AN1010" s="141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40"/>
      <c r="BG1010" s="126"/>
      <c r="BH1010" s="16"/>
      <c r="BI1010" s="16"/>
      <c r="BJ1010" s="16"/>
      <c r="BK1010" s="16"/>
      <c r="BL1010" s="16"/>
      <c r="BM1010" s="16"/>
      <c r="BN1010" s="16"/>
      <c r="BO1010" s="16"/>
      <c r="BP1010" s="140"/>
      <c r="BQ1010" s="126"/>
      <c r="BR1010" s="16"/>
      <c r="BS1010" s="16"/>
      <c r="BT1010" s="16"/>
      <c r="BU1010" s="16"/>
      <c r="BV1010" s="16"/>
      <c r="BW1010" s="140"/>
      <c r="BX1010" s="126"/>
      <c r="BY1010" s="16"/>
      <c r="BZ1010" s="140"/>
      <c r="CA1010" s="126"/>
      <c r="CB1010" s="16"/>
      <c r="CC1010" s="140"/>
      <c r="CD1010" s="126"/>
      <c r="CE1010" s="16"/>
      <c r="CG1010" s="12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</row>
    <row r="1011" spans="1:147" s="107" customFormat="1" x14ac:dyDescent="0.2">
      <c r="A1011" s="81"/>
      <c r="B1011" s="16"/>
      <c r="C1011" s="115"/>
      <c r="D1011" s="116"/>
      <c r="E1011" s="16"/>
      <c r="F1011" s="16"/>
      <c r="G1011" s="16"/>
      <c r="H1011" s="16"/>
      <c r="J1011" s="126"/>
      <c r="K1011" s="126"/>
      <c r="L1011" s="126"/>
      <c r="M1011" s="126"/>
      <c r="N1011" s="126"/>
      <c r="O1011" s="126"/>
      <c r="P1011" s="126"/>
      <c r="Q1011" s="58"/>
      <c r="R1011" s="139"/>
      <c r="S1011" s="58"/>
      <c r="T1011" s="16"/>
      <c r="U1011" s="16"/>
      <c r="V1011" s="16"/>
      <c r="W1011" s="16"/>
      <c r="X1011" s="16"/>
      <c r="Y1011" s="16"/>
      <c r="Z1011" s="16"/>
      <c r="AA1011" s="140"/>
      <c r="AB1011" s="126"/>
      <c r="AC1011" s="16"/>
      <c r="AD1011" s="16"/>
      <c r="AE1011" s="16"/>
      <c r="AF1011" s="16"/>
      <c r="AG1011" s="16"/>
      <c r="AH1011" s="140"/>
      <c r="AI1011" s="126"/>
      <c r="AJ1011" s="16"/>
      <c r="AK1011" s="16"/>
      <c r="AL1011" s="16"/>
      <c r="AM1011" s="140"/>
      <c r="AN1011" s="141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40"/>
      <c r="BG1011" s="126"/>
      <c r="BH1011" s="16"/>
      <c r="BI1011" s="16"/>
      <c r="BJ1011" s="16"/>
      <c r="BK1011" s="16"/>
      <c r="BL1011" s="16"/>
      <c r="BM1011" s="16"/>
      <c r="BN1011" s="16"/>
      <c r="BO1011" s="16"/>
      <c r="BP1011" s="140"/>
      <c r="BQ1011" s="126"/>
      <c r="BR1011" s="16"/>
      <c r="BS1011" s="16"/>
      <c r="BT1011" s="16"/>
      <c r="BU1011" s="16"/>
      <c r="BV1011" s="16"/>
      <c r="BW1011" s="140"/>
      <c r="BX1011" s="126"/>
      <c r="BY1011" s="16"/>
      <c r="BZ1011" s="140"/>
      <c r="CA1011" s="126"/>
      <c r="CB1011" s="16"/>
      <c r="CC1011" s="140"/>
      <c r="CD1011" s="126"/>
      <c r="CE1011" s="16"/>
      <c r="CG1011" s="12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</row>
    <row r="1012" spans="1:147" s="107" customFormat="1" x14ac:dyDescent="0.2">
      <c r="A1012" s="81"/>
      <c r="B1012" s="16"/>
      <c r="C1012" s="115"/>
      <c r="D1012" s="116"/>
      <c r="E1012" s="16"/>
      <c r="F1012" s="16"/>
      <c r="G1012" s="16"/>
      <c r="H1012" s="16"/>
      <c r="J1012" s="126"/>
      <c r="K1012" s="126"/>
      <c r="L1012" s="126"/>
      <c r="M1012" s="126"/>
      <c r="N1012" s="126"/>
      <c r="O1012" s="126"/>
      <c r="P1012" s="126"/>
      <c r="Q1012" s="58"/>
      <c r="R1012" s="139"/>
      <c r="S1012" s="58"/>
      <c r="T1012" s="16"/>
      <c r="U1012" s="16"/>
      <c r="V1012" s="16"/>
      <c r="W1012" s="16"/>
      <c r="X1012" s="16"/>
      <c r="Y1012" s="16"/>
      <c r="Z1012" s="16"/>
      <c r="AA1012" s="140"/>
      <c r="AB1012" s="126"/>
      <c r="AC1012" s="16"/>
      <c r="AD1012" s="16"/>
      <c r="AE1012" s="16"/>
      <c r="AF1012" s="16"/>
      <c r="AG1012" s="16"/>
      <c r="AH1012" s="140"/>
      <c r="AI1012" s="126"/>
      <c r="AJ1012" s="16"/>
      <c r="AK1012" s="16"/>
      <c r="AL1012" s="16"/>
      <c r="AM1012" s="140"/>
      <c r="AN1012" s="141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40"/>
      <c r="BG1012" s="126"/>
      <c r="BH1012" s="16"/>
      <c r="BI1012" s="16"/>
      <c r="BJ1012" s="16"/>
      <c r="BK1012" s="16"/>
      <c r="BL1012" s="16"/>
      <c r="BM1012" s="16"/>
      <c r="BN1012" s="16"/>
      <c r="BO1012" s="16"/>
      <c r="BP1012" s="140"/>
      <c r="BQ1012" s="126"/>
      <c r="BR1012" s="16"/>
      <c r="BS1012" s="16"/>
      <c r="BT1012" s="16"/>
      <c r="BU1012" s="16"/>
      <c r="BV1012" s="16"/>
      <c r="BW1012" s="140"/>
      <c r="BX1012" s="126"/>
      <c r="BY1012" s="16"/>
      <c r="BZ1012" s="140"/>
      <c r="CA1012" s="126"/>
      <c r="CB1012" s="16"/>
      <c r="CC1012" s="140"/>
      <c r="CD1012" s="126"/>
      <c r="CE1012" s="16"/>
      <c r="CG1012" s="12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</row>
    <row r="1013" spans="1:147" s="107" customFormat="1" x14ac:dyDescent="0.2">
      <c r="A1013" s="81"/>
      <c r="B1013" s="16"/>
      <c r="C1013" s="115"/>
      <c r="D1013" s="116"/>
      <c r="E1013" s="16"/>
      <c r="F1013" s="16"/>
      <c r="G1013" s="16"/>
      <c r="H1013" s="16"/>
      <c r="J1013" s="126"/>
      <c r="K1013" s="126"/>
      <c r="L1013" s="126"/>
      <c r="M1013" s="126"/>
      <c r="N1013" s="126"/>
      <c r="O1013" s="126"/>
      <c r="P1013" s="126"/>
      <c r="Q1013" s="58"/>
      <c r="R1013" s="139"/>
      <c r="S1013" s="58"/>
      <c r="T1013" s="16"/>
      <c r="U1013" s="16"/>
      <c r="V1013" s="16"/>
      <c r="W1013" s="16"/>
      <c r="X1013" s="16"/>
      <c r="Y1013" s="16"/>
      <c r="Z1013" s="16"/>
      <c r="AA1013" s="140"/>
      <c r="AB1013" s="126"/>
      <c r="AC1013" s="16"/>
      <c r="AD1013" s="16"/>
      <c r="AE1013" s="16"/>
      <c r="AF1013" s="16"/>
      <c r="AG1013" s="16"/>
      <c r="AH1013" s="140"/>
      <c r="AI1013" s="126"/>
      <c r="AJ1013" s="16"/>
      <c r="AK1013" s="16"/>
      <c r="AL1013" s="16"/>
      <c r="AM1013" s="140"/>
      <c r="AN1013" s="141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40"/>
      <c r="BG1013" s="126"/>
      <c r="BH1013" s="16"/>
      <c r="BI1013" s="16"/>
      <c r="BJ1013" s="16"/>
      <c r="BK1013" s="16"/>
      <c r="BL1013" s="16"/>
      <c r="BM1013" s="16"/>
      <c r="BN1013" s="16"/>
      <c r="BO1013" s="16"/>
      <c r="BP1013" s="140"/>
      <c r="BQ1013" s="126"/>
      <c r="BR1013" s="16"/>
      <c r="BS1013" s="16"/>
      <c r="BT1013" s="16"/>
      <c r="BU1013" s="16"/>
      <c r="BV1013" s="16"/>
      <c r="BW1013" s="140"/>
      <c r="BX1013" s="126"/>
      <c r="BY1013" s="16"/>
      <c r="BZ1013" s="140"/>
      <c r="CA1013" s="126"/>
      <c r="CB1013" s="16"/>
      <c r="CC1013" s="140"/>
      <c r="CD1013" s="126"/>
      <c r="CE1013" s="16"/>
      <c r="CG1013" s="12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</row>
    <row r="1014" spans="1:147" s="107" customFormat="1" x14ac:dyDescent="0.2">
      <c r="A1014" s="81"/>
      <c r="B1014" s="16"/>
      <c r="C1014" s="115"/>
      <c r="D1014" s="116"/>
      <c r="E1014" s="16"/>
      <c r="F1014" s="16"/>
      <c r="G1014" s="16"/>
      <c r="H1014" s="16"/>
      <c r="J1014" s="126"/>
      <c r="K1014" s="126"/>
      <c r="L1014" s="126"/>
      <c r="M1014" s="126"/>
      <c r="N1014" s="126"/>
      <c r="O1014" s="126"/>
      <c r="P1014" s="126"/>
      <c r="Q1014" s="58"/>
      <c r="R1014" s="139"/>
      <c r="S1014" s="58"/>
      <c r="T1014" s="16"/>
      <c r="U1014" s="16"/>
      <c r="V1014" s="16"/>
      <c r="W1014" s="16"/>
      <c r="X1014" s="16"/>
      <c r="Y1014" s="16"/>
      <c r="Z1014" s="16"/>
      <c r="AA1014" s="140"/>
      <c r="AB1014" s="126"/>
      <c r="AC1014" s="16"/>
      <c r="AD1014" s="16"/>
      <c r="AE1014" s="16"/>
      <c r="AF1014" s="16"/>
      <c r="AG1014" s="16"/>
      <c r="AH1014" s="140"/>
      <c r="AI1014" s="126"/>
      <c r="AJ1014" s="16"/>
      <c r="AK1014" s="16"/>
      <c r="AL1014" s="16"/>
      <c r="AM1014" s="140"/>
      <c r="AN1014" s="141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40"/>
      <c r="BG1014" s="126"/>
      <c r="BH1014" s="16"/>
      <c r="BI1014" s="16"/>
      <c r="BJ1014" s="16"/>
      <c r="BK1014" s="16"/>
      <c r="BL1014" s="16"/>
      <c r="BM1014" s="16"/>
      <c r="BN1014" s="16"/>
      <c r="BO1014" s="16"/>
      <c r="BP1014" s="140"/>
      <c r="BQ1014" s="126"/>
      <c r="BR1014" s="16"/>
      <c r="BS1014" s="16"/>
      <c r="BT1014" s="16"/>
      <c r="BU1014" s="16"/>
      <c r="BV1014" s="16"/>
      <c r="BW1014" s="140"/>
      <c r="BX1014" s="126"/>
      <c r="BY1014" s="16"/>
      <c r="BZ1014" s="140"/>
      <c r="CA1014" s="126"/>
      <c r="CB1014" s="16"/>
      <c r="CC1014" s="140"/>
      <c r="CD1014" s="126"/>
      <c r="CE1014" s="16"/>
      <c r="CG1014" s="12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</row>
    <row r="1015" spans="1:147" s="107" customFormat="1" x14ac:dyDescent="0.2">
      <c r="A1015" s="138"/>
      <c r="B1015" s="16"/>
      <c r="C1015" s="115"/>
      <c r="D1015" s="116"/>
      <c r="E1015" s="16"/>
      <c r="F1015" s="16"/>
      <c r="G1015" s="16"/>
      <c r="H1015" s="16"/>
      <c r="J1015" s="126"/>
      <c r="K1015" s="126"/>
      <c r="L1015" s="126"/>
      <c r="M1015" s="126"/>
      <c r="N1015" s="126"/>
      <c r="O1015" s="126"/>
      <c r="P1015" s="126"/>
      <c r="Q1015" s="58"/>
      <c r="R1015" s="139"/>
      <c r="S1015" s="58"/>
      <c r="T1015" s="16"/>
      <c r="U1015" s="16"/>
      <c r="V1015" s="16"/>
      <c r="W1015" s="16"/>
      <c r="X1015" s="16"/>
      <c r="Y1015" s="16"/>
      <c r="Z1015" s="16"/>
      <c r="AA1015" s="140"/>
      <c r="AB1015" s="126"/>
      <c r="AC1015" s="16"/>
      <c r="AD1015" s="16"/>
      <c r="AE1015" s="16"/>
      <c r="AF1015" s="16"/>
      <c r="AG1015" s="16"/>
      <c r="AH1015" s="140"/>
      <c r="AI1015" s="126"/>
      <c r="AJ1015" s="16"/>
      <c r="AK1015" s="16"/>
      <c r="AL1015" s="16"/>
      <c r="AM1015" s="140"/>
      <c r="AN1015" s="141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40"/>
      <c r="BG1015" s="126"/>
      <c r="BH1015" s="16"/>
      <c r="BI1015" s="16"/>
      <c r="BJ1015" s="16"/>
      <c r="BK1015" s="16"/>
      <c r="BL1015" s="16"/>
      <c r="BM1015" s="16"/>
      <c r="BN1015" s="16"/>
      <c r="BO1015" s="16"/>
      <c r="BP1015" s="140"/>
      <c r="BQ1015" s="126"/>
      <c r="BR1015" s="16"/>
      <c r="BS1015" s="16"/>
      <c r="BT1015" s="16"/>
      <c r="BU1015" s="16"/>
      <c r="BV1015" s="16"/>
      <c r="BW1015" s="140"/>
      <c r="BX1015" s="126"/>
      <c r="BY1015" s="16"/>
      <c r="BZ1015" s="140"/>
      <c r="CA1015" s="126"/>
      <c r="CB1015" s="16"/>
      <c r="CC1015" s="140"/>
      <c r="CD1015" s="126"/>
      <c r="CE1015" s="16"/>
      <c r="CG1015" s="12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</row>
    <row r="1016" spans="1:147" s="107" customFormat="1" x14ac:dyDescent="0.2">
      <c r="A1016" s="81"/>
      <c r="B1016" s="16"/>
      <c r="C1016" s="115"/>
      <c r="D1016" s="116"/>
      <c r="E1016" s="16"/>
      <c r="F1016" s="16"/>
      <c r="G1016" s="16"/>
      <c r="H1016" s="16"/>
      <c r="J1016" s="126"/>
      <c r="K1016" s="126"/>
      <c r="L1016" s="126"/>
      <c r="M1016" s="126"/>
      <c r="N1016" s="126"/>
      <c r="O1016" s="126"/>
      <c r="P1016" s="126"/>
      <c r="Q1016" s="58"/>
      <c r="R1016" s="139"/>
      <c r="S1016" s="58"/>
      <c r="T1016" s="16"/>
      <c r="U1016" s="16"/>
      <c r="V1016" s="16"/>
      <c r="W1016" s="16"/>
      <c r="X1016" s="16"/>
      <c r="Y1016" s="16"/>
      <c r="Z1016" s="16"/>
      <c r="AA1016" s="140"/>
      <c r="AB1016" s="126"/>
      <c r="AC1016" s="16"/>
      <c r="AD1016" s="16"/>
      <c r="AE1016" s="16"/>
      <c r="AF1016" s="16"/>
      <c r="AG1016" s="16"/>
      <c r="AH1016" s="140"/>
      <c r="AI1016" s="126"/>
      <c r="AJ1016" s="16"/>
      <c r="AK1016" s="16"/>
      <c r="AL1016" s="16"/>
      <c r="AM1016" s="140"/>
      <c r="AN1016" s="141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40"/>
      <c r="BG1016" s="126"/>
      <c r="BH1016" s="16"/>
      <c r="BI1016" s="16"/>
      <c r="BJ1016" s="16"/>
      <c r="BK1016" s="16"/>
      <c r="BL1016" s="16"/>
      <c r="BM1016" s="16"/>
      <c r="BN1016" s="16"/>
      <c r="BO1016" s="16"/>
      <c r="BP1016" s="140"/>
      <c r="BQ1016" s="126"/>
      <c r="BR1016" s="16"/>
      <c r="BS1016" s="16"/>
      <c r="BT1016" s="16"/>
      <c r="BU1016" s="16"/>
      <c r="BV1016" s="16"/>
      <c r="BW1016" s="140"/>
      <c r="BX1016" s="126"/>
      <c r="BY1016" s="16"/>
      <c r="BZ1016" s="140"/>
      <c r="CA1016" s="126"/>
      <c r="CB1016" s="16"/>
      <c r="CC1016" s="140"/>
      <c r="CD1016" s="126"/>
      <c r="CE1016" s="16"/>
      <c r="CG1016" s="12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</row>
    <row r="1017" spans="1:147" s="107" customFormat="1" x14ac:dyDescent="0.2">
      <c r="A1017" s="81"/>
      <c r="B1017" s="16"/>
      <c r="C1017" s="115"/>
      <c r="D1017" s="116"/>
      <c r="E1017" s="16"/>
      <c r="F1017" s="16"/>
      <c r="G1017" s="16"/>
      <c r="H1017" s="16"/>
      <c r="J1017" s="126"/>
      <c r="K1017" s="126"/>
      <c r="L1017" s="126"/>
      <c r="M1017" s="126"/>
      <c r="N1017" s="126"/>
      <c r="O1017" s="126"/>
      <c r="P1017" s="126"/>
      <c r="Q1017" s="58"/>
      <c r="R1017" s="139"/>
      <c r="S1017" s="58"/>
      <c r="T1017" s="16"/>
      <c r="U1017" s="16"/>
      <c r="V1017" s="16"/>
      <c r="W1017" s="16"/>
      <c r="X1017" s="16"/>
      <c r="Y1017" s="16"/>
      <c r="Z1017" s="16"/>
      <c r="AA1017" s="140"/>
      <c r="AB1017" s="126"/>
      <c r="AC1017" s="16"/>
      <c r="AD1017" s="16"/>
      <c r="AE1017" s="16"/>
      <c r="AF1017" s="16"/>
      <c r="AG1017" s="16"/>
      <c r="AH1017" s="140"/>
      <c r="AI1017" s="126"/>
      <c r="AJ1017" s="16"/>
      <c r="AK1017" s="16"/>
      <c r="AL1017" s="16"/>
      <c r="AM1017" s="140"/>
      <c r="AN1017" s="141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40"/>
      <c r="BG1017" s="126"/>
      <c r="BH1017" s="16"/>
      <c r="BI1017" s="16"/>
      <c r="BJ1017" s="16"/>
      <c r="BK1017" s="16"/>
      <c r="BL1017" s="16"/>
      <c r="BM1017" s="16"/>
      <c r="BN1017" s="16"/>
      <c r="BO1017" s="16"/>
      <c r="BP1017" s="140"/>
      <c r="BQ1017" s="126"/>
      <c r="BR1017" s="16"/>
      <c r="BS1017" s="16"/>
      <c r="BT1017" s="16"/>
      <c r="BU1017" s="16"/>
      <c r="BV1017" s="16"/>
      <c r="BW1017" s="140"/>
      <c r="BX1017" s="126"/>
      <c r="BY1017" s="16"/>
      <c r="BZ1017" s="140"/>
      <c r="CA1017" s="126"/>
      <c r="CB1017" s="16"/>
      <c r="CC1017" s="140"/>
      <c r="CD1017" s="126"/>
      <c r="CE1017" s="16"/>
      <c r="CG1017" s="12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</row>
    <row r="1018" spans="1:147" s="107" customFormat="1" x14ac:dyDescent="0.2">
      <c r="A1018" s="81"/>
      <c r="B1018" s="16"/>
      <c r="C1018" s="115"/>
      <c r="D1018" s="116"/>
      <c r="E1018" s="16"/>
      <c r="F1018" s="16"/>
      <c r="G1018" s="16"/>
      <c r="H1018" s="16"/>
      <c r="J1018" s="126"/>
      <c r="K1018" s="126"/>
      <c r="L1018" s="126"/>
      <c r="M1018" s="126"/>
      <c r="N1018" s="126"/>
      <c r="O1018" s="126"/>
      <c r="P1018" s="126"/>
      <c r="Q1018" s="58"/>
      <c r="R1018" s="139"/>
      <c r="S1018" s="58"/>
      <c r="T1018" s="16"/>
      <c r="U1018" s="16"/>
      <c r="V1018" s="16"/>
      <c r="W1018" s="16"/>
      <c r="X1018" s="16"/>
      <c r="Y1018" s="16"/>
      <c r="Z1018" s="16"/>
      <c r="AA1018" s="140"/>
      <c r="AB1018" s="126"/>
      <c r="AC1018" s="16"/>
      <c r="AD1018" s="16"/>
      <c r="AE1018" s="16"/>
      <c r="AF1018" s="16"/>
      <c r="AG1018" s="16"/>
      <c r="AH1018" s="140"/>
      <c r="AI1018" s="126"/>
      <c r="AJ1018" s="16"/>
      <c r="AK1018" s="16"/>
      <c r="AL1018" s="16"/>
      <c r="AM1018" s="140"/>
      <c r="AN1018" s="141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40"/>
      <c r="BG1018" s="126"/>
      <c r="BH1018" s="16"/>
      <c r="BI1018" s="16"/>
      <c r="BJ1018" s="16"/>
      <c r="BK1018" s="16"/>
      <c r="BL1018" s="16"/>
      <c r="BM1018" s="16"/>
      <c r="BN1018" s="16"/>
      <c r="BO1018" s="16"/>
      <c r="BP1018" s="140"/>
      <c r="BQ1018" s="126"/>
      <c r="BR1018" s="16"/>
      <c r="BS1018" s="16"/>
      <c r="BT1018" s="16"/>
      <c r="BU1018" s="16"/>
      <c r="BV1018" s="16"/>
      <c r="BW1018" s="140"/>
      <c r="BX1018" s="126"/>
      <c r="BY1018" s="16"/>
      <c r="BZ1018" s="140"/>
      <c r="CA1018" s="126"/>
      <c r="CB1018" s="16"/>
      <c r="CC1018" s="140"/>
      <c r="CD1018" s="126"/>
      <c r="CE1018" s="16"/>
      <c r="CG1018" s="12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</row>
    <row r="1019" spans="1:147" s="107" customFormat="1" x14ac:dyDescent="0.2">
      <c r="A1019" s="81"/>
      <c r="B1019" s="16"/>
      <c r="C1019" s="115"/>
      <c r="D1019" s="116"/>
      <c r="E1019" s="16"/>
      <c r="F1019" s="16"/>
      <c r="G1019" s="16"/>
      <c r="H1019" s="16"/>
      <c r="J1019" s="126"/>
      <c r="K1019" s="126"/>
      <c r="L1019" s="126"/>
      <c r="M1019" s="126"/>
      <c r="N1019" s="126"/>
      <c r="O1019" s="126"/>
      <c r="P1019" s="126"/>
      <c r="Q1019" s="58"/>
      <c r="R1019" s="139"/>
      <c r="S1019" s="58"/>
      <c r="T1019" s="16"/>
      <c r="U1019" s="16"/>
      <c r="V1019" s="16"/>
      <c r="W1019" s="16"/>
      <c r="X1019" s="16"/>
      <c r="Y1019" s="16"/>
      <c r="Z1019" s="16"/>
      <c r="AA1019" s="140"/>
      <c r="AB1019" s="126"/>
      <c r="AC1019" s="16"/>
      <c r="AD1019" s="16"/>
      <c r="AE1019" s="16"/>
      <c r="AF1019" s="16"/>
      <c r="AG1019" s="16"/>
      <c r="AH1019" s="140"/>
      <c r="AI1019" s="126"/>
      <c r="AJ1019" s="16"/>
      <c r="AK1019" s="16"/>
      <c r="AL1019" s="16"/>
      <c r="AM1019" s="140"/>
      <c r="AN1019" s="141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40"/>
      <c r="BG1019" s="126"/>
      <c r="BH1019" s="16"/>
      <c r="BI1019" s="16"/>
      <c r="BJ1019" s="16"/>
      <c r="BK1019" s="16"/>
      <c r="BL1019" s="16"/>
      <c r="BM1019" s="16"/>
      <c r="BN1019" s="16"/>
      <c r="BO1019" s="16"/>
      <c r="BP1019" s="140"/>
      <c r="BQ1019" s="126"/>
      <c r="BR1019" s="16"/>
      <c r="BS1019" s="16"/>
      <c r="BT1019" s="16"/>
      <c r="BU1019" s="16"/>
      <c r="BV1019" s="16"/>
      <c r="BW1019" s="140"/>
      <c r="BX1019" s="126"/>
      <c r="BY1019" s="16"/>
      <c r="BZ1019" s="140"/>
      <c r="CA1019" s="126"/>
      <c r="CB1019" s="16"/>
      <c r="CC1019" s="140"/>
      <c r="CD1019" s="126"/>
      <c r="CE1019" s="16"/>
      <c r="CG1019" s="12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</row>
    <row r="1020" spans="1:147" s="107" customFormat="1" x14ac:dyDescent="0.2">
      <c r="A1020" s="81"/>
      <c r="B1020" s="16"/>
      <c r="C1020" s="115"/>
      <c r="D1020" s="116"/>
      <c r="E1020" s="16"/>
      <c r="F1020" s="16"/>
      <c r="G1020" s="16"/>
      <c r="H1020" s="16"/>
      <c r="J1020" s="126"/>
      <c r="K1020" s="126"/>
      <c r="L1020" s="126"/>
      <c r="M1020" s="126"/>
      <c r="N1020" s="126"/>
      <c r="O1020" s="126"/>
      <c r="P1020" s="126"/>
      <c r="Q1020" s="58"/>
      <c r="R1020" s="139"/>
      <c r="S1020" s="58"/>
      <c r="T1020" s="16"/>
      <c r="U1020" s="16"/>
      <c r="V1020" s="16"/>
      <c r="W1020" s="16"/>
      <c r="X1020" s="16"/>
      <c r="Y1020" s="16"/>
      <c r="Z1020" s="16"/>
      <c r="AA1020" s="140"/>
      <c r="AB1020" s="126"/>
      <c r="AC1020" s="16"/>
      <c r="AD1020" s="16"/>
      <c r="AE1020" s="16"/>
      <c r="AF1020" s="16"/>
      <c r="AG1020" s="16"/>
      <c r="AH1020" s="140"/>
      <c r="AI1020" s="126"/>
      <c r="AJ1020" s="16"/>
      <c r="AK1020" s="16"/>
      <c r="AL1020" s="16"/>
      <c r="AM1020" s="140"/>
      <c r="AN1020" s="141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40"/>
      <c r="BG1020" s="126"/>
      <c r="BH1020" s="16"/>
      <c r="BI1020" s="16"/>
      <c r="BJ1020" s="16"/>
      <c r="BK1020" s="16"/>
      <c r="BL1020" s="16"/>
      <c r="BM1020" s="16"/>
      <c r="BN1020" s="16"/>
      <c r="BO1020" s="16"/>
      <c r="BP1020" s="140"/>
      <c r="BQ1020" s="126"/>
      <c r="BR1020" s="16"/>
      <c r="BS1020" s="16"/>
      <c r="BT1020" s="16"/>
      <c r="BU1020" s="16"/>
      <c r="BV1020" s="16"/>
      <c r="BW1020" s="140"/>
      <c r="BX1020" s="126"/>
      <c r="BY1020" s="16"/>
      <c r="BZ1020" s="140"/>
      <c r="CA1020" s="126"/>
      <c r="CB1020" s="16"/>
      <c r="CC1020" s="140"/>
      <c r="CD1020" s="126"/>
      <c r="CE1020" s="16"/>
      <c r="CG1020" s="12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</row>
    <row r="1021" spans="1:147" s="107" customFormat="1" x14ac:dyDescent="0.2">
      <c r="A1021" s="81"/>
      <c r="B1021" s="16"/>
      <c r="C1021" s="115"/>
      <c r="D1021" s="116"/>
      <c r="E1021" s="16"/>
      <c r="F1021" s="16"/>
      <c r="G1021" s="16"/>
      <c r="H1021" s="16"/>
      <c r="J1021" s="126"/>
      <c r="K1021" s="126"/>
      <c r="L1021" s="126"/>
      <c r="M1021" s="126"/>
      <c r="N1021" s="126"/>
      <c r="O1021" s="126"/>
      <c r="P1021" s="126"/>
      <c r="Q1021" s="58"/>
      <c r="R1021" s="139"/>
      <c r="S1021" s="58"/>
      <c r="T1021" s="16"/>
      <c r="U1021" s="16"/>
      <c r="V1021" s="16"/>
      <c r="W1021" s="16"/>
      <c r="X1021" s="16"/>
      <c r="Y1021" s="16"/>
      <c r="Z1021" s="16"/>
      <c r="AA1021" s="140"/>
      <c r="AB1021" s="126"/>
      <c r="AC1021" s="16"/>
      <c r="AD1021" s="16"/>
      <c r="AE1021" s="16"/>
      <c r="AF1021" s="16"/>
      <c r="AG1021" s="16"/>
      <c r="AH1021" s="140"/>
      <c r="AI1021" s="126"/>
      <c r="AJ1021" s="16"/>
      <c r="AK1021" s="16"/>
      <c r="AL1021" s="16"/>
      <c r="AM1021" s="140"/>
      <c r="AN1021" s="141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40"/>
      <c r="BG1021" s="126"/>
      <c r="BH1021" s="16"/>
      <c r="BI1021" s="16"/>
      <c r="BJ1021" s="16"/>
      <c r="BK1021" s="16"/>
      <c r="BL1021" s="16"/>
      <c r="BM1021" s="16"/>
      <c r="BN1021" s="16"/>
      <c r="BO1021" s="16"/>
      <c r="BP1021" s="140"/>
      <c r="BQ1021" s="126"/>
      <c r="BR1021" s="16"/>
      <c r="BS1021" s="16"/>
      <c r="BT1021" s="16"/>
      <c r="BU1021" s="16"/>
      <c r="BV1021" s="16"/>
      <c r="BW1021" s="140"/>
      <c r="BX1021" s="126"/>
      <c r="BY1021" s="16"/>
      <c r="BZ1021" s="140"/>
      <c r="CA1021" s="126"/>
      <c r="CB1021" s="16"/>
      <c r="CC1021" s="140"/>
      <c r="CD1021" s="126"/>
      <c r="CE1021" s="16"/>
      <c r="CG1021" s="12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</row>
    <row r="1022" spans="1:147" s="107" customFormat="1" x14ac:dyDescent="0.2">
      <c r="A1022" s="81"/>
      <c r="B1022" s="16"/>
      <c r="C1022" s="115"/>
      <c r="D1022" s="116"/>
      <c r="E1022" s="16"/>
      <c r="F1022" s="16"/>
      <c r="G1022" s="16"/>
      <c r="H1022" s="16"/>
      <c r="J1022" s="126"/>
      <c r="K1022" s="126"/>
      <c r="L1022" s="126"/>
      <c r="M1022" s="126"/>
      <c r="N1022" s="126"/>
      <c r="O1022" s="126"/>
      <c r="P1022" s="126"/>
      <c r="Q1022" s="58"/>
      <c r="R1022" s="139"/>
      <c r="S1022" s="58"/>
      <c r="T1022" s="16"/>
      <c r="U1022" s="16"/>
      <c r="V1022" s="16"/>
      <c r="W1022" s="16"/>
      <c r="X1022" s="16"/>
      <c r="Y1022" s="16"/>
      <c r="Z1022" s="16"/>
      <c r="AA1022" s="140"/>
      <c r="AB1022" s="126"/>
      <c r="AC1022" s="16"/>
      <c r="AD1022" s="16"/>
      <c r="AE1022" s="16"/>
      <c r="AF1022" s="16"/>
      <c r="AG1022" s="16"/>
      <c r="AH1022" s="140"/>
      <c r="AI1022" s="126"/>
      <c r="AJ1022" s="16"/>
      <c r="AK1022" s="16"/>
      <c r="AL1022" s="16"/>
      <c r="AM1022" s="140"/>
      <c r="AN1022" s="141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40"/>
      <c r="BG1022" s="126"/>
      <c r="BH1022" s="16"/>
      <c r="BI1022" s="16"/>
      <c r="BJ1022" s="16"/>
      <c r="BK1022" s="16"/>
      <c r="BL1022" s="16"/>
      <c r="BM1022" s="16"/>
      <c r="BN1022" s="16"/>
      <c r="BO1022" s="16"/>
      <c r="BP1022" s="140"/>
      <c r="BQ1022" s="126"/>
      <c r="BR1022" s="16"/>
      <c r="BS1022" s="16"/>
      <c r="BT1022" s="16"/>
      <c r="BU1022" s="16"/>
      <c r="BV1022" s="16"/>
      <c r="BW1022" s="140"/>
      <c r="BX1022" s="126"/>
      <c r="BY1022" s="16"/>
      <c r="BZ1022" s="140"/>
      <c r="CA1022" s="126"/>
      <c r="CB1022" s="16"/>
      <c r="CC1022" s="140"/>
      <c r="CD1022" s="126"/>
      <c r="CE1022" s="16"/>
      <c r="CG1022" s="12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</row>
    <row r="1023" spans="1:147" s="107" customFormat="1" x14ac:dyDescent="0.2">
      <c r="A1023" s="81"/>
      <c r="B1023" s="16"/>
      <c r="C1023" s="115"/>
      <c r="D1023" s="116"/>
      <c r="E1023" s="16"/>
      <c r="F1023" s="16"/>
      <c r="G1023" s="16"/>
      <c r="H1023" s="16"/>
      <c r="J1023" s="126"/>
      <c r="K1023" s="126"/>
      <c r="L1023" s="126"/>
      <c r="M1023" s="126"/>
      <c r="N1023" s="126"/>
      <c r="O1023" s="126"/>
      <c r="P1023" s="126"/>
      <c r="Q1023" s="58"/>
      <c r="R1023" s="139"/>
      <c r="S1023" s="58"/>
      <c r="T1023" s="16"/>
      <c r="U1023" s="16"/>
      <c r="V1023" s="16"/>
      <c r="W1023" s="16"/>
      <c r="X1023" s="16"/>
      <c r="Y1023" s="16"/>
      <c r="Z1023" s="16"/>
      <c r="AA1023" s="140"/>
      <c r="AB1023" s="126"/>
      <c r="AC1023" s="16"/>
      <c r="AD1023" s="16"/>
      <c r="AE1023" s="16"/>
      <c r="AF1023" s="16"/>
      <c r="AG1023" s="16"/>
      <c r="AH1023" s="140"/>
      <c r="AI1023" s="126"/>
      <c r="AJ1023" s="16"/>
      <c r="AK1023" s="16"/>
      <c r="AL1023" s="16"/>
      <c r="AM1023" s="140"/>
      <c r="AN1023" s="141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40"/>
      <c r="BG1023" s="126"/>
      <c r="BH1023" s="16"/>
      <c r="BI1023" s="16"/>
      <c r="BJ1023" s="16"/>
      <c r="BK1023" s="16"/>
      <c r="BL1023" s="16"/>
      <c r="BM1023" s="16"/>
      <c r="BN1023" s="16"/>
      <c r="BO1023" s="16"/>
      <c r="BP1023" s="140"/>
      <c r="BQ1023" s="126"/>
      <c r="BR1023" s="16"/>
      <c r="BS1023" s="16"/>
      <c r="BT1023" s="16"/>
      <c r="BU1023" s="16"/>
      <c r="BV1023" s="16"/>
      <c r="BW1023" s="140"/>
      <c r="BX1023" s="126"/>
      <c r="BY1023" s="16"/>
      <c r="BZ1023" s="140"/>
      <c r="CA1023" s="126"/>
      <c r="CB1023" s="16"/>
      <c r="CC1023" s="140"/>
      <c r="CD1023" s="126"/>
      <c r="CE1023" s="16"/>
      <c r="CG1023" s="12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</row>
    <row r="1024" spans="1:147" s="107" customFormat="1" x14ac:dyDescent="0.2">
      <c r="A1024" s="81"/>
      <c r="B1024" s="16"/>
      <c r="C1024" s="115"/>
      <c r="D1024" s="116"/>
      <c r="E1024" s="16"/>
      <c r="F1024" s="16"/>
      <c r="G1024" s="16"/>
      <c r="H1024" s="16"/>
      <c r="J1024" s="126"/>
      <c r="K1024" s="126"/>
      <c r="L1024" s="126"/>
      <c r="M1024" s="126"/>
      <c r="N1024" s="126"/>
      <c r="O1024" s="126"/>
      <c r="P1024" s="126"/>
      <c r="Q1024" s="58"/>
      <c r="R1024" s="139"/>
      <c r="S1024" s="58"/>
      <c r="T1024" s="16"/>
      <c r="U1024" s="16"/>
      <c r="V1024" s="16"/>
      <c r="W1024" s="16"/>
      <c r="X1024" s="16"/>
      <c r="Y1024" s="16"/>
      <c r="Z1024" s="16"/>
      <c r="AA1024" s="140"/>
      <c r="AB1024" s="126"/>
      <c r="AC1024" s="16"/>
      <c r="AD1024" s="16"/>
      <c r="AE1024" s="16"/>
      <c r="AF1024" s="16"/>
      <c r="AG1024" s="16"/>
      <c r="AH1024" s="140"/>
      <c r="AI1024" s="126"/>
      <c r="AJ1024" s="16"/>
      <c r="AK1024" s="16"/>
      <c r="AL1024" s="16"/>
      <c r="AM1024" s="140"/>
      <c r="AN1024" s="141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40"/>
      <c r="BG1024" s="126"/>
      <c r="BH1024" s="16"/>
      <c r="BI1024" s="16"/>
      <c r="BJ1024" s="16"/>
      <c r="BK1024" s="16"/>
      <c r="BL1024" s="16"/>
      <c r="BM1024" s="16"/>
      <c r="BN1024" s="16"/>
      <c r="BO1024" s="16"/>
      <c r="BP1024" s="140"/>
      <c r="BQ1024" s="126"/>
      <c r="BR1024" s="16"/>
      <c r="BS1024" s="16"/>
      <c r="BT1024" s="16"/>
      <c r="BU1024" s="16"/>
      <c r="BV1024" s="16"/>
      <c r="BW1024" s="140"/>
      <c r="BX1024" s="126"/>
      <c r="BY1024" s="16"/>
      <c r="BZ1024" s="140"/>
      <c r="CA1024" s="126"/>
      <c r="CB1024" s="16"/>
      <c r="CC1024" s="140"/>
      <c r="CD1024" s="126"/>
      <c r="CE1024" s="16"/>
      <c r="CG1024" s="12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</row>
    <row r="1025" spans="1:147" s="107" customFormat="1" x14ac:dyDescent="0.2">
      <c r="A1025" s="81"/>
      <c r="B1025" s="16"/>
      <c r="C1025" s="115"/>
      <c r="D1025" s="116"/>
      <c r="E1025" s="16"/>
      <c r="F1025" s="16"/>
      <c r="G1025" s="16"/>
      <c r="H1025" s="16"/>
      <c r="J1025" s="126"/>
      <c r="K1025" s="126"/>
      <c r="L1025" s="126"/>
      <c r="M1025" s="126"/>
      <c r="N1025" s="126"/>
      <c r="O1025" s="126"/>
      <c r="P1025" s="126"/>
      <c r="Q1025" s="58"/>
      <c r="R1025" s="139"/>
      <c r="S1025" s="58"/>
      <c r="T1025" s="16"/>
      <c r="U1025" s="16"/>
      <c r="V1025" s="16"/>
      <c r="W1025" s="16"/>
      <c r="X1025" s="16"/>
      <c r="Y1025" s="16"/>
      <c r="Z1025" s="16"/>
      <c r="AA1025" s="140"/>
      <c r="AB1025" s="126"/>
      <c r="AC1025" s="16"/>
      <c r="AD1025" s="16"/>
      <c r="AE1025" s="16"/>
      <c r="AF1025" s="16"/>
      <c r="AG1025" s="16"/>
      <c r="AH1025" s="140"/>
      <c r="AI1025" s="126"/>
      <c r="AJ1025" s="16"/>
      <c r="AK1025" s="16"/>
      <c r="AL1025" s="16"/>
      <c r="AM1025" s="140"/>
      <c r="AN1025" s="141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40"/>
      <c r="BG1025" s="126"/>
      <c r="BH1025" s="16"/>
      <c r="BI1025" s="16"/>
      <c r="BJ1025" s="16"/>
      <c r="BK1025" s="16"/>
      <c r="BL1025" s="16"/>
      <c r="BM1025" s="16"/>
      <c r="BN1025" s="16"/>
      <c r="BO1025" s="16"/>
      <c r="BP1025" s="140"/>
      <c r="BQ1025" s="126"/>
      <c r="BR1025" s="16"/>
      <c r="BS1025" s="16"/>
      <c r="BT1025" s="16"/>
      <c r="BU1025" s="16"/>
      <c r="BV1025" s="16"/>
      <c r="BW1025" s="140"/>
      <c r="BX1025" s="126"/>
      <c r="BY1025" s="16"/>
      <c r="BZ1025" s="140"/>
      <c r="CA1025" s="126"/>
      <c r="CB1025" s="16"/>
      <c r="CC1025" s="140"/>
      <c r="CD1025" s="126"/>
      <c r="CE1025" s="16"/>
      <c r="CG1025" s="12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</row>
    <row r="1026" spans="1:147" s="107" customFormat="1" x14ac:dyDescent="0.2">
      <c r="A1026" s="81"/>
      <c r="B1026" s="16"/>
      <c r="C1026" s="115"/>
      <c r="D1026" s="116"/>
      <c r="E1026" s="16"/>
      <c r="F1026" s="16"/>
      <c r="G1026" s="16"/>
      <c r="H1026" s="16"/>
      <c r="J1026" s="126"/>
      <c r="K1026" s="126"/>
      <c r="L1026" s="126"/>
      <c r="M1026" s="126"/>
      <c r="N1026" s="126"/>
      <c r="O1026" s="126"/>
      <c r="P1026" s="126"/>
      <c r="Q1026" s="58"/>
      <c r="R1026" s="139"/>
      <c r="S1026" s="58"/>
      <c r="T1026" s="16"/>
      <c r="U1026" s="16"/>
      <c r="V1026" s="16"/>
      <c r="W1026" s="16"/>
      <c r="X1026" s="16"/>
      <c r="Y1026" s="16"/>
      <c r="Z1026" s="16"/>
      <c r="AA1026" s="140"/>
      <c r="AB1026" s="126"/>
      <c r="AC1026" s="16"/>
      <c r="AD1026" s="16"/>
      <c r="AE1026" s="16"/>
      <c r="AF1026" s="16"/>
      <c r="AG1026" s="16"/>
      <c r="AH1026" s="140"/>
      <c r="AI1026" s="126"/>
      <c r="AJ1026" s="16"/>
      <c r="AK1026" s="16"/>
      <c r="AL1026" s="16"/>
      <c r="AM1026" s="140"/>
      <c r="AN1026" s="141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40"/>
      <c r="BG1026" s="126"/>
      <c r="BH1026" s="16"/>
      <c r="BI1026" s="16"/>
      <c r="BJ1026" s="16"/>
      <c r="BK1026" s="16"/>
      <c r="BL1026" s="16"/>
      <c r="BM1026" s="16"/>
      <c r="BN1026" s="16"/>
      <c r="BO1026" s="16"/>
      <c r="BP1026" s="140"/>
      <c r="BQ1026" s="126"/>
      <c r="BR1026" s="16"/>
      <c r="BS1026" s="16"/>
      <c r="BT1026" s="16"/>
      <c r="BU1026" s="16"/>
      <c r="BV1026" s="16"/>
      <c r="BW1026" s="140"/>
      <c r="BX1026" s="126"/>
      <c r="BY1026" s="16"/>
      <c r="BZ1026" s="140"/>
      <c r="CA1026" s="126"/>
      <c r="CB1026" s="16"/>
      <c r="CC1026" s="140"/>
      <c r="CD1026" s="126"/>
      <c r="CE1026" s="16"/>
      <c r="CG1026" s="12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</row>
    <row r="1027" spans="1:147" s="107" customFormat="1" x14ac:dyDescent="0.2">
      <c r="A1027" s="81"/>
      <c r="B1027" s="16"/>
      <c r="C1027" s="115"/>
      <c r="D1027" s="116"/>
      <c r="E1027" s="16"/>
      <c r="F1027" s="16"/>
      <c r="G1027" s="16"/>
      <c r="H1027" s="16"/>
      <c r="J1027" s="126"/>
      <c r="K1027" s="126"/>
      <c r="L1027" s="126"/>
      <c r="M1027" s="126"/>
      <c r="N1027" s="126"/>
      <c r="O1027" s="126"/>
      <c r="P1027" s="126"/>
      <c r="Q1027" s="58"/>
      <c r="R1027" s="139"/>
      <c r="S1027" s="58"/>
      <c r="T1027" s="16"/>
      <c r="U1027" s="16"/>
      <c r="V1027" s="16"/>
      <c r="W1027" s="16"/>
      <c r="X1027" s="16"/>
      <c r="Y1027" s="16"/>
      <c r="Z1027" s="16"/>
      <c r="AA1027" s="140"/>
      <c r="AB1027" s="126"/>
      <c r="AC1027" s="16"/>
      <c r="AD1027" s="16"/>
      <c r="AE1027" s="16"/>
      <c r="AF1027" s="16"/>
      <c r="AG1027" s="16"/>
      <c r="AH1027" s="140"/>
      <c r="AI1027" s="126"/>
      <c r="AJ1027" s="16"/>
      <c r="AK1027" s="16"/>
      <c r="AL1027" s="16"/>
      <c r="AM1027" s="140"/>
      <c r="AN1027" s="141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40"/>
      <c r="BG1027" s="126"/>
      <c r="BH1027" s="16"/>
      <c r="BI1027" s="16"/>
      <c r="BJ1027" s="16"/>
      <c r="BK1027" s="16"/>
      <c r="BL1027" s="16"/>
      <c r="BM1027" s="16"/>
      <c r="BN1027" s="16"/>
      <c r="BO1027" s="16"/>
      <c r="BP1027" s="140"/>
      <c r="BQ1027" s="126"/>
      <c r="BR1027" s="16"/>
      <c r="BS1027" s="16"/>
      <c r="BT1027" s="16"/>
      <c r="BU1027" s="16"/>
      <c r="BV1027" s="16"/>
      <c r="BW1027" s="140"/>
      <c r="BX1027" s="126"/>
      <c r="BY1027" s="16"/>
      <c r="BZ1027" s="140"/>
      <c r="CA1027" s="126"/>
      <c r="CB1027" s="16"/>
      <c r="CC1027" s="140"/>
      <c r="CD1027" s="126"/>
      <c r="CE1027" s="16"/>
      <c r="CG1027" s="12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16"/>
      <c r="CZ1027" s="16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  <c r="DZ1027" s="16"/>
      <c r="EA1027" s="16"/>
      <c r="EB1027" s="16"/>
      <c r="EC1027" s="16"/>
      <c r="ED1027" s="16"/>
      <c r="EE1027" s="16"/>
      <c r="EF1027" s="16"/>
      <c r="EG1027" s="16"/>
      <c r="EH1027" s="16"/>
      <c r="EI1027" s="16"/>
      <c r="EJ1027" s="16"/>
      <c r="EK1027" s="16"/>
      <c r="EL1027" s="16"/>
      <c r="EM1027" s="16"/>
      <c r="EN1027" s="16"/>
      <c r="EO1027" s="16"/>
      <c r="EP1027" s="16"/>
      <c r="EQ1027" s="16"/>
    </row>
    <row r="1028" spans="1:147" s="107" customFormat="1" x14ac:dyDescent="0.2">
      <c r="A1028" s="81"/>
      <c r="B1028" s="16"/>
      <c r="C1028" s="115"/>
      <c r="D1028" s="116"/>
      <c r="E1028" s="16"/>
      <c r="F1028" s="16"/>
      <c r="G1028" s="16"/>
      <c r="H1028" s="16"/>
      <c r="J1028" s="126"/>
      <c r="K1028" s="126"/>
      <c r="L1028" s="126"/>
      <c r="M1028" s="126"/>
      <c r="N1028" s="126"/>
      <c r="O1028" s="126"/>
      <c r="P1028" s="126"/>
      <c r="Q1028" s="58"/>
      <c r="R1028" s="139"/>
      <c r="S1028" s="58"/>
      <c r="T1028" s="16"/>
      <c r="U1028" s="16"/>
      <c r="V1028" s="16"/>
      <c r="W1028" s="16"/>
      <c r="X1028" s="16"/>
      <c r="Y1028" s="16"/>
      <c r="Z1028" s="16"/>
      <c r="AA1028" s="140"/>
      <c r="AB1028" s="126"/>
      <c r="AC1028" s="16"/>
      <c r="AD1028" s="16"/>
      <c r="AE1028" s="16"/>
      <c r="AF1028" s="16"/>
      <c r="AG1028" s="16"/>
      <c r="AH1028" s="140"/>
      <c r="AI1028" s="126"/>
      <c r="AJ1028" s="16"/>
      <c r="AK1028" s="16"/>
      <c r="AL1028" s="16"/>
      <c r="AM1028" s="140"/>
      <c r="AN1028" s="141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40"/>
      <c r="BG1028" s="126"/>
      <c r="BH1028" s="16"/>
      <c r="BI1028" s="16"/>
      <c r="BJ1028" s="16"/>
      <c r="BK1028" s="16"/>
      <c r="BL1028" s="16"/>
      <c r="BM1028" s="16"/>
      <c r="BN1028" s="16"/>
      <c r="BO1028" s="16"/>
      <c r="BP1028" s="140"/>
      <c r="BQ1028" s="126"/>
      <c r="BR1028" s="16"/>
      <c r="BS1028" s="16"/>
      <c r="BT1028" s="16"/>
      <c r="BU1028" s="16"/>
      <c r="BV1028" s="16"/>
      <c r="BW1028" s="140"/>
      <c r="BX1028" s="126"/>
      <c r="BY1028" s="16"/>
      <c r="BZ1028" s="140"/>
      <c r="CA1028" s="126"/>
      <c r="CB1028" s="16"/>
      <c r="CC1028" s="140"/>
      <c r="CD1028" s="126"/>
      <c r="CE1028" s="16"/>
      <c r="CG1028" s="12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</row>
    <row r="1029" spans="1:147" s="107" customFormat="1" x14ac:dyDescent="0.2">
      <c r="A1029" s="138"/>
      <c r="B1029" s="16"/>
      <c r="C1029" s="115"/>
      <c r="D1029" s="116"/>
      <c r="E1029" s="16"/>
      <c r="F1029" s="16"/>
      <c r="G1029" s="16"/>
      <c r="H1029" s="16"/>
      <c r="J1029" s="126"/>
      <c r="K1029" s="126"/>
      <c r="L1029" s="126"/>
      <c r="M1029" s="126"/>
      <c r="N1029" s="126"/>
      <c r="O1029" s="126"/>
      <c r="P1029" s="126"/>
      <c r="Q1029" s="58"/>
      <c r="R1029" s="139"/>
      <c r="S1029" s="58"/>
      <c r="T1029" s="16"/>
      <c r="U1029" s="16"/>
      <c r="V1029" s="16"/>
      <c r="W1029" s="16"/>
      <c r="X1029" s="16"/>
      <c r="Y1029" s="16"/>
      <c r="Z1029" s="16"/>
      <c r="AA1029" s="140"/>
      <c r="AB1029" s="126"/>
      <c r="AC1029" s="16"/>
      <c r="AD1029" s="16"/>
      <c r="AE1029" s="16"/>
      <c r="AF1029" s="16"/>
      <c r="AG1029" s="16"/>
      <c r="AH1029" s="140"/>
      <c r="AI1029" s="126"/>
      <c r="AJ1029" s="16"/>
      <c r="AK1029" s="16"/>
      <c r="AL1029" s="16"/>
      <c r="AM1029" s="140"/>
      <c r="AN1029" s="141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40"/>
      <c r="BG1029" s="126"/>
      <c r="BH1029" s="16"/>
      <c r="BI1029" s="16"/>
      <c r="BJ1029" s="16"/>
      <c r="BK1029" s="16"/>
      <c r="BL1029" s="16"/>
      <c r="BM1029" s="16"/>
      <c r="BN1029" s="16"/>
      <c r="BO1029" s="16"/>
      <c r="BP1029" s="140"/>
      <c r="BQ1029" s="126"/>
      <c r="BR1029" s="16"/>
      <c r="BS1029" s="16"/>
      <c r="BT1029" s="16"/>
      <c r="BU1029" s="16"/>
      <c r="BV1029" s="16"/>
      <c r="BW1029" s="140"/>
      <c r="BX1029" s="126"/>
      <c r="BY1029" s="16"/>
      <c r="BZ1029" s="140"/>
      <c r="CA1029" s="126"/>
      <c r="CB1029" s="16"/>
      <c r="CC1029" s="140"/>
      <c r="CD1029" s="126"/>
      <c r="CE1029" s="16"/>
      <c r="CG1029" s="12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</row>
    <row r="1030" spans="1:147" s="107" customFormat="1" x14ac:dyDescent="0.2">
      <c r="A1030" s="81"/>
      <c r="B1030" s="16"/>
      <c r="C1030" s="115"/>
      <c r="D1030" s="116"/>
      <c r="E1030" s="16"/>
      <c r="F1030" s="16"/>
      <c r="G1030" s="16"/>
      <c r="H1030" s="16"/>
      <c r="J1030" s="126"/>
      <c r="K1030" s="126"/>
      <c r="L1030" s="126"/>
      <c r="M1030" s="126"/>
      <c r="N1030" s="126"/>
      <c r="O1030" s="126"/>
      <c r="P1030" s="126"/>
      <c r="Q1030" s="58"/>
      <c r="R1030" s="139"/>
      <c r="S1030" s="58"/>
      <c r="T1030" s="16"/>
      <c r="U1030" s="16"/>
      <c r="V1030" s="16"/>
      <c r="W1030" s="16"/>
      <c r="X1030" s="16"/>
      <c r="Y1030" s="16"/>
      <c r="Z1030" s="16"/>
      <c r="AA1030" s="140"/>
      <c r="AB1030" s="126"/>
      <c r="AC1030" s="16"/>
      <c r="AD1030" s="16"/>
      <c r="AE1030" s="16"/>
      <c r="AF1030" s="16"/>
      <c r="AG1030" s="16"/>
      <c r="AH1030" s="140"/>
      <c r="AI1030" s="126"/>
      <c r="AJ1030" s="16"/>
      <c r="AK1030" s="16"/>
      <c r="AL1030" s="16"/>
      <c r="AM1030" s="140"/>
      <c r="AN1030" s="141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40"/>
      <c r="BG1030" s="126"/>
      <c r="BH1030" s="16"/>
      <c r="BI1030" s="16"/>
      <c r="BJ1030" s="16"/>
      <c r="BK1030" s="16"/>
      <c r="BL1030" s="16"/>
      <c r="BM1030" s="16"/>
      <c r="BN1030" s="16"/>
      <c r="BO1030" s="16"/>
      <c r="BP1030" s="140"/>
      <c r="BQ1030" s="126"/>
      <c r="BR1030" s="16"/>
      <c r="BS1030" s="16"/>
      <c r="BT1030" s="16"/>
      <c r="BU1030" s="16"/>
      <c r="BV1030" s="16"/>
      <c r="BW1030" s="140"/>
      <c r="BX1030" s="126"/>
      <c r="BY1030" s="16"/>
      <c r="BZ1030" s="140"/>
      <c r="CA1030" s="126"/>
      <c r="CB1030" s="16"/>
      <c r="CC1030" s="140"/>
      <c r="CD1030" s="126"/>
      <c r="CE1030" s="16"/>
      <c r="CG1030" s="12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</row>
    <row r="1031" spans="1:147" s="107" customFormat="1" x14ac:dyDescent="0.2">
      <c r="A1031" s="81"/>
      <c r="B1031" s="16"/>
      <c r="C1031" s="115"/>
      <c r="D1031" s="116"/>
      <c r="E1031" s="16"/>
      <c r="F1031" s="16"/>
      <c r="G1031" s="16"/>
      <c r="H1031" s="16"/>
      <c r="J1031" s="126"/>
      <c r="K1031" s="126"/>
      <c r="L1031" s="126"/>
      <c r="M1031" s="126"/>
      <c r="N1031" s="126"/>
      <c r="O1031" s="126"/>
      <c r="P1031" s="126"/>
      <c r="Q1031" s="58"/>
      <c r="R1031" s="139"/>
      <c r="S1031" s="58"/>
      <c r="T1031" s="16"/>
      <c r="U1031" s="16"/>
      <c r="V1031" s="16"/>
      <c r="W1031" s="16"/>
      <c r="X1031" s="16"/>
      <c r="Y1031" s="16"/>
      <c r="Z1031" s="16"/>
      <c r="AA1031" s="140"/>
      <c r="AB1031" s="126"/>
      <c r="AC1031" s="16"/>
      <c r="AD1031" s="16"/>
      <c r="AE1031" s="16"/>
      <c r="AF1031" s="16"/>
      <c r="AG1031" s="16"/>
      <c r="AH1031" s="140"/>
      <c r="AI1031" s="126"/>
      <c r="AJ1031" s="16"/>
      <c r="AK1031" s="16"/>
      <c r="AL1031" s="16"/>
      <c r="AM1031" s="140"/>
      <c r="AN1031" s="141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40"/>
      <c r="BG1031" s="126"/>
      <c r="BH1031" s="16"/>
      <c r="BI1031" s="16"/>
      <c r="BJ1031" s="16"/>
      <c r="BK1031" s="16"/>
      <c r="BL1031" s="16"/>
      <c r="BM1031" s="16"/>
      <c r="BN1031" s="16"/>
      <c r="BO1031" s="16"/>
      <c r="BP1031" s="140"/>
      <c r="BQ1031" s="126"/>
      <c r="BR1031" s="16"/>
      <c r="BS1031" s="16"/>
      <c r="BT1031" s="16"/>
      <c r="BU1031" s="16"/>
      <c r="BV1031" s="16"/>
      <c r="BW1031" s="140"/>
      <c r="BX1031" s="126"/>
      <c r="BY1031" s="16"/>
      <c r="BZ1031" s="140"/>
      <c r="CA1031" s="126"/>
      <c r="CB1031" s="16"/>
      <c r="CC1031" s="140"/>
      <c r="CD1031" s="126"/>
      <c r="CE1031" s="16"/>
      <c r="CG1031" s="12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</row>
    <row r="1032" spans="1:147" s="107" customFormat="1" x14ac:dyDescent="0.2">
      <c r="A1032" s="81"/>
      <c r="B1032" s="16"/>
      <c r="C1032" s="115"/>
      <c r="D1032" s="116"/>
      <c r="E1032" s="16"/>
      <c r="F1032" s="16"/>
      <c r="G1032" s="16"/>
      <c r="H1032" s="16"/>
      <c r="J1032" s="126"/>
      <c r="K1032" s="126"/>
      <c r="L1032" s="126"/>
      <c r="M1032" s="126"/>
      <c r="N1032" s="126"/>
      <c r="O1032" s="126"/>
      <c r="P1032" s="126"/>
      <c r="Q1032" s="58"/>
      <c r="R1032" s="139"/>
      <c r="S1032" s="58"/>
      <c r="T1032" s="16"/>
      <c r="U1032" s="16"/>
      <c r="V1032" s="16"/>
      <c r="W1032" s="16"/>
      <c r="X1032" s="16"/>
      <c r="Y1032" s="16"/>
      <c r="Z1032" s="16"/>
      <c r="AA1032" s="140"/>
      <c r="AB1032" s="126"/>
      <c r="AC1032" s="16"/>
      <c r="AD1032" s="16"/>
      <c r="AE1032" s="16"/>
      <c r="AF1032" s="16"/>
      <c r="AG1032" s="16"/>
      <c r="AH1032" s="140"/>
      <c r="AI1032" s="126"/>
      <c r="AJ1032" s="16"/>
      <c r="AK1032" s="16"/>
      <c r="AL1032" s="16"/>
      <c r="AM1032" s="140"/>
      <c r="AN1032" s="141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40"/>
      <c r="BG1032" s="126"/>
      <c r="BH1032" s="16"/>
      <c r="BI1032" s="16"/>
      <c r="BJ1032" s="16"/>
      <c r="BK1032" s="16"/>
      <c r="BL1032" s="16"/>
      <c r="BM1032" s="16"/>
      <c r="BN1032" s="16"/>
      <c r="BO1032" s="16"/>
      <c r="BP1032" s="140"/>
      <c r="BQ1032" s="126"/>
      <c r="BR1032" s="16"/>
      <c r="BS1032" s="16"/>
      <c r="BT1032" s="16"/>
      <c r="BU1032" s="16"/>
      <c r="BV1032" s="16"/>
      <c r="BW1032" s="140"/>
      <c r="BX1032" s="126"/>
      <c r="BY1032" s="16"/>
      <c r="BZ1032" s="140"/>
      <c r="CA1032" s="126"/>
      <c r="CB1032" s="16"/>
      <c r="CC1032" s="140"/>
      <c r="CD1032" s="126"/>
      <c r="CE1032" s="16"/>
      <c r="CG1032" s="12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</row>
    <row r="1033" spans="1:147" s="107" customFormat="1" x14ac:dyDescent="0.2">
      <c r="A1033" s="81"/>
      <c r="B1033" s="16"/>
      <c r="C1033" s="115"/>
      <c r="D1033" s="116"/>
      <c r="E1033" s="16"/>
      <c r="F1033" s="16"/>
      <c r="G1033" s="16"/>
      <c r="H1033" s="16"/>
      <c r="J1033" s="126"/>
      <c r="K1033" s="126"/>
      <c r="L1033" s="126"/>
      <c r="M1033" s="126"/>
      <c r="N1033" s="126"/>
      <c r="O1033" s="126"/>
      <c r="P1033" s="126"/>
      <c r="Q1033" s="58"/>
      <c r="R1033" s="139"/>
      <c r="S1033" s="58"/>
      <c r="T1033" s="16"/>
      <c r="U1033" s="16"/>
      <c r="V1033" s="16"/>
      <c r="W1033" s="16"/>
      <c r="X1033" s="16"/>
      <c r="Y1033" s="16"/>
      <c r="Z1033" s="16"/>
      <c r="AA1033" s="140"/>
      <c r="AB1033" s="126"/>
      <c r="AC1033" s="16"/>
      <c r="AD1033" s="16"/>
      <c r="AE1033" s="16"/>
      <c r="AF1033" s="16"/>
      <c r="AG1033" s="16"/>
      <c r="AH1033" s="140"/>
      <c r="AI1033" s="126"/>
      <c r="AJ1033" s="16"/>
      <c r="AK1033" s="16"/>
      <c r="AL1033" s="16"/>
      <c r="AM1033" s="140"/>
      <c r="AN1033" s="141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40"/>
      <c r="BG1033" s="126"/>
      <c r="BH1033" s="16"/>
      <c r="BI1033" s="16"/>
      <c r="BJ1033" s="16"/>
      <c r="BK1033" s="16"/>
      <c r="BL1033" s="16"/>
      <c r="BM1033" s="16"/>
      <c r="BN1033" s="16"/>
      <c r="BO1033" s="16"/>
      <c r="BP1033" s="140"/>
      <c r="BQ1033" s="126"/>
      <c r="BR1033" s="16"/>
      <c r="BS1033" s="16"/>
      <c r="BT1033" s="16"/>
      <c r="BU1033" s="16"/>
      <c r="BV1033" s="16"/>
      <c r="BW1033" s="140"/>
      <c r="BX1033" s="126"/>
      <c r="BY1033" s="16"/>
      <c r="BZ1033" s="140"/>
      <c r="CA1033" s="126"/>
      <c r="CB1033" s="16"/>
      <c r="CC1033" s="140"/>
      <c r="CD1033" s="126"/>
      <c r="CE1033" s="16"/>
      <c r="CG1033" s="12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</row>
    <row r="1034" spans="1:147" s="107" customFormat="1" x14ac:dyDescent="0.2">
      <c r="A1034" s="81"/>
      <c r="B1034" s="16"/>
      <c r="C1034" s="115"/>
      <c r="D1034" s="116"/>
      <c r="E1034" s="16"/>
      <c r="F1034" s="16"/>
      <c r="G1034" s="16"/>
      <c r="H1034" s="16"/>
      <c r="J1034" s="126"/>
      <c r="K1034" s="126"/>
      <c r="L1034" s="126"/>
      <c r="M1034" s="126"/>
      <c r="N1034" s="126"/>
      <c r="O1034" s="126"/>
      <c r="P1034" s="126"/>
      <c r="Q1034" s="58"/>
      <c r="R1034" s="139"/>
      <c r="S1034" s="58"/>
      <c r="T1034" s="16"/>
      <c r="U1034" s="16"/>
      <c r="V1034" s="16"/>
      <c r="W1034" s="16"/>
      <c r="X1034" s="16"/>
      <c r="Y1034" s="16"/>
      <c r="Z1034" s="16"/>
      <c r="AA1034" s="140"/>
      <c r="AB1034" s="126"/>
      <c r="AC1034" s="16"/>
      <c r="AD1034" s="16"/>
      <c r="AE1034" s="16"/>
      <c r="AF1034" s="16"/>
      <c r="AG1034" s="16"/>
      <c r="AH1034" s="140"/>
      <c r="AI1034" s="126"/>
      <c r="AJ1034" s="16"/>
      <c r="AK1034" s="16"/>
      <c r="AL1034" s="16"/>
      <c r="AM1034" s="140"/>
      <c r="AN1034" s="141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40"/>
      <c r="BG1034" s="126"/>
      <c r="BH1034" s="16"/>
      <c r="BI1034" s="16"/>
      <c r="BJ1034" s="16"/>
      <c r="BK1034" s="16"/>
      <c r="BL1034" s="16"/>
      <c r="BM1034" s="16"/>
      <c r="BN1034" s="16"/>
      <c r="BO1034" s="16"/>
      <c r="BP1034" s="140"/>
      <c r="BQ1034" s="126"/>
      <c r="BR1034" s="16"/>
      <c r="BS1034" s="16"/>
      <c r="BT1034" s="16"/>
      <c r="BU1034" s="16"/>
      <c r="BV1034" s="16"/>
      <c r="BW1034" s="140"/>
      <c r="BX1034" s="126"/>
      <c r="BY1034" s="16"/>
      <c r="BZ1034" s="140"/>
      <c r="CA1034" s="126"/>
      <c r="CB1034" s="16"/>
      <c r="CC1034" s="140"/>
      <c r="CD1034" s="126"/>
      <c r="CE1034" s="16"/>
      <c r="CG1034" s="12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</row>
    <row r="1035" spans="1:147" s="107" customFormat="1" x14ac:dyDescent="0.2">
      <c r="A1035" s="81"/>
      <c r="B1035" s="16"/>
      <c r="C1035" s="115"/>
      <c r="D1035" s="116"/>
      <c r="E1035" s="16"/>
      <c r="F1035" s="16"/>
      <c r="G1035" s="16"/>
      <c r="H1035" s="16"/>
      <c r="J1035" s="126"/>
      <c r="K1035" s="126"/>
      <c r="L1035" s="126"/>
      <c r="M1035" s="126"/>
      <c r="N1035" s="126"/>
      <c r="O1035" s="126"/>
      <c r="P1035" s="126"/>
      <c r="Q1035" s="58"/>
      <c r="R1035" s="139"/>
      <c r="S1035" s="58"/>
      <c r="T1035" s="16"/>
      <c r="U1035" s="16"/>
      <c r="V1035" s="16"/>
      <c r="W1035" s="16"/>
      <c r="X1035" s="16"/>
      <c r="Y1035" s="16"/>
      <c r="Z1035" s="16"/>
      <c r="AA1035" s="140"/>
      <c r="AB1035" s="126"/>
      <c r="AC1035" s="16"/>
      <c r="AD1035" s="16"/>
      <c r="AE1035" s="16"/>
      <c r="AF1035" s="16"/>
      <c r="AG1035" s="16"/>
      <c r="AH1035" s="140"/>
      <c r="AI1035" s="126"/>
      <c r="AJ1035" s="16"/>
      <c r="AK1035" s="16"/>
      <c r="AL1035" s="16"/>
      <c r="AM1035" s="140"/>
      <c r="AN1035" s="141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40"/>
      <c r="BG1035" s="126"/>
      <c r="BH1035" s="16"/>
      <c r="BI1035" s="16"/>
      <c r="BJ1035" s="16"/>
      <c r="BK1035" s="16"/>
      <c r="BL1035" s="16"/>
      <c r="BM1035" s="16"/>
      <c r="BN1035" s="16"/>
      <c r="BO1035" s="16"/>
      <c r="BP1035" s="140"/>
      <c r="BQ1035" s="126"/>
      <c r="BR1035" s="16"/>
      <c r="BS1035" s="16"/>
      <c r="BT1035" s="16"/>
      <c r="BU1035" s="16"/>
      <c r="BV1035" s="16"/>
      <c r="BW1035" s="140"/>
      <c r="BX1035" s="126"/>
      <c r="BY1035" s="16"/>
      <c r="BZ1035" s="140"/>
      <c r="CA1035" s="126"/>
      <c r="CB1035" s="16"/>
      <c r="CC1035" s="140"/>
      <c r="CD1035" s="126"/>
      <c r="CE1035" s="16"/>
      <c r="CG1035" s="12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</row>
    <row r="1036" spans="1:147" s="107" customFormat="1" x14ac:dyDescent="0.2">
      <c r="A1036" s="81"/>
      <c r="B1036" s="16"/>
      <c r="C1036" s="115"/>
      <c r="D1036" s="116"/>
      <c r="E1036" s="16"/>
      <c r="F1036" s="16"/>
      <c r="G1036" s="16"/>
      <c r="H1036" s="16"/>
      <c r="J1036" s="126"/>
      <c r="K1036" s="126"/>
      <c r="L1036" s="126"/>
      <c r="M1036" s="126"/>
      <c r="N1036" s="126"/>
      <c r="O1036" s="126"/>
      <c r="P1036" s="126"/>
      <c r="Q1036" s="58"/>
      <c r="R1036" s="139"/>
      <c r="S1036" s="58"/>
      <c r="T1036" s="16"/>
      <c r="U1036" s="16"/>
      <c r="V1036" s="16"/>
      <c r="W1036" s="16"/>
      <c r="X1036" s="16"/>
      <c r="Y1036" s="16"/>
      <c r="Z1036" s="16"/>
      <c r="AA1036" s="140"/>
      <c r="AB1036" s="126"/>
      <c r="AC1036" s="16"/>
      <c r="AD1036" s="16"/>
      <c r="AE1036" s="16"/>
      <c r="AF1036" s="16"/>
      <c r="AG1036" s="16"/>
      <c r="AH1036" s="140"/>
      <c r="AI1036" s="126"/>
      <c r="AJ1036" s="16"/>
      <c r="AK1036" s="16"/>
      <c r="AL1036" s="16"/>
      <c r="AM1036" s="140"/>
      <c r="AN1036" s="141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40"/>
      <c r="BG1036" s="126"/>
      <c r="BH1036" s="16"/>
      <c r="BI1036" s="16"/>
      <c r="BJ1036" s="16"/>
      <c r="BK1036" s="16"/>
      <c r="BL1036" s="16"/>
      <c r="BM1036" s="16"/>
      <c r="BN1036" s="16"/>
      <c r="BO1036" s="16"/>
      <c r="BP1036" s="140"/>
      <c r="BQ1036" s="126"/>
      <c r="BR1036" s="16"/>
      <c r="BS1036" s="16"/>
      <c r="BT1036" s="16"/>
      <c r="BU1036" s="16"/>
      <c r="BV1036" s="16"/>
      <c r="BW1036" s="140"/>
      <c r="BX1036" s="126"/>
      <c r="BY1036" s="16"/>
      <c r="BZ1036" s="140"/>
      <c r="CA1036" s="126"/>
      <c r="CB1036" s="16"/>
      <c r="CC1036" s="140"/>
      <c r="CD1036" s="126"/>
      <c r="CE1036" s="16"/>
      <c r="CG1036" s="12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</row>
    <row r="1037" spans="1:147" s="107" customFormat="1" x14ac:dyDescent="0.2">
      <c r="A1037" s="81"/>
      <c r="B1037" s="16"/>
      <c r="C1037" s="115"/>
      <c r="D1037" s="116"/>
      <c r="E1037" s="16"/>
      <c r="F1037" s="16"/>
      <c r="G1037" s="16"/>
      <c r="H1037" s="16"/>
      <c r="J1037" s="126"/>
      <c r="K1037" s="126"/>
      <c r="L1037" s="126"/>
      <c r="M1037" s="126"/>
      <c r="N1037" s="126"/>
      <c r="O1037" s="126"/>
      <c r="P1037" s="126"/>
      <c r="Q1037" s="58"/>
      <c r="R1037" s="139"/>
      <c r="S1037" s="58"/>
      <c r="T1037" s="16"/>
      <c r="U1037" s="16"/>
      <c r="V1037" s="16"/>
      <c r="W1037" s="16"/>
      <c r="X1037" s="16"/>
      <c r="Y1037" s="16"/>
      <c r="Z1037" s="16"/>
      <c r="AA1037" s="140"/>
      <c r="AB1037" s="126"/>
      <c r="AC1037" s="16"/>
      <c r="AD1037" s="16"/>
      <c r="AE1037" s="16"/>
      <c r="AF1037" s="16"/>
      <c r="AG1037" s="16"/>
      <c r="AH1037" s="140"/>
      <c r="AI1037" s="126"/>
      <c r="AJ1037" s="16"/>
      <c r="AK1037" s="16"/>
      <c r="AL1037" s="16"/>
      <c r="AM1037" s="140"/>
      <c r="AN1037" s="141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40"/>
      <c r="BG1037" s="126"/>
      <c r="BH1037" s="16"/>
      <c r="BI1037" s="16"/>
      <c r="BJ1037" s="16"/>
      <c r="BK1037" s="16"/>
      <c r="BL1037" s="16"/>
      <c r="BM1037" s="16"/>
      <c r="BN1037" s="16"/>
      <c r="BO1037" s="16"/>
      <c r="BP1037" s="140"/>
      <c r="BQ1037" s="126"/>
      <c r="BR1037" s="16"/>
      <c r="BS1037" s="16"/>
      <c r="BT1037" s="16"/>
      <c r="BU1037" s="16"/>
      <c r="BV1037" s="16"/>
      <c r="BW1037" s="140"/>
      <c r="BX1037" s="126"/>
      <c r="BY1037" s="16"/>
      <c r="BZ1037" s="140"/>
      <c r="CA1037" s="126"/>
      <c r="CB1037" s="16"/>
      <c r="CC1037" s="140"/>
      <c r="CD1037" s="126"/>
      <c r="CE1037" s="16"/>
      <c r="CG1037" s="12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</row>
    <row r="1038" spans="1:147" s="107" customFormat="1" x14ac:dyDescent="0.2">
      <c r="A1038" s="81"/>
      <c r="B1038" s="16"/>
      <c r="C1038" s="115"/>
      <c r="D1038" s="116"/>
      <c r="E1038" s="16"/>
      <c r="F1038" s="16"/>
      <c r="G1038" s="16"/>
      <c r="H1038" s="16"/>
      <c r="J1038" s="126"/>
      <c r="K1038" s="126"/>
      <c r="L1038" s="126"/>
      <c r="M1038" s="126"/>
      <c r="N1038" s="126"/>
      <c r="O1038" s="126"/>
      <c r="P1038" s="126"/>
      <c r="Q1038" s="58"/>
      <c r="R1038" s="139"/>
      <c r="S1038" s="58"/>
      <c r="T1038" s="16"/>
      <c r="U1038" s="16"/>
      <c r="V1038" s="16"/>
      <c r="W1038" s="16"/>
      <c r="X1038" s="16"/>
      <c r="Y1038" s="16"/>
      <c r="Z1038" s="16"/>
      <c r="AA1038" s="140"/>
      <c r="AB1038" s="126"/>
      <c r="AC1038" s="16"/>
      <c r="AD1038" s="16"/>
      <c r="AE1038" s="16"/>
      <c r="AF1038" s="16"/>
      <c r="AG1038" s="16"/>
      <c r="AH1038" s="140"/>
      <c r="AI1038" s="126"/>
      <c r="AJ1038" s="16"/>
      <c r="AK1038" s="16"/>
      <c r="AL1038" s="16"/>
      <c r="AM1038" s="140"/>
      <c r="AN1038" s="141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40"/>
      <c r="BG1038" s="126"/>
      <c r="BH1038" s="16"/>
      <c r="BI1038" s="16"/>
      <c r="BJ1038" s="16"/>
      <c r="BK1038" s="16"/>
      <c r="BL1038" s="16"/>
      <c r="BM1038" s="16"/>
      <c r="BN1038" s="16"/>
      <c r="BO1038" s="16"/>
      <c r="BP1038" s="140"/>
      <c r="BQ1038" s="126"/>
      <c r="BR1038" s="16"/>
      <c r="BS1038" s="16"/>
      <c r="BT1038" s="16"/>
      <c r="BU1038" s="16"/>
      <c r="BV1038" s="16"/>
      <c r="BW1038" s="140"/>
      <c r="BX1038" s="126"/>
      <c r="BY1038" s="16"/>
      <c r="BZ1038" s="140"/>
      <c r="CA1038" s="126"/>
      <c r="CB1038" s="16"/>
      <c r="CC1038" s="140"/>
      <c r="CD1038" s="126"/>
      <c r="CE1038" s="16"/>
      <c r="CG1038" s="12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</row>
    <row r="1039" spans="1:147" s="107" customFormat="1" x14ac:dyDescent="0.2">
      <c r="A1039" s="81"/>
      <c r="B1039" s="16"/>
      <c r="C1039" s="115"/>
      <c r="D1039" s="116"/>
      <c r="E1039" s="16"/>
      <c r="F1039" s="16"/>
      <c r="G1039" s="16"/>
      <c r="H1039" s="16"/>
      <c r="J1039" s="126"/>
      <c r="K1039" s="126"/>
      <c r="L1039" s="126"/>
      <c r="M1039" s="126"/>
      <c r="N1039" s="126"/>
      <c r="O1039" s="126"/>
      <c r="P1039" s="126"/>
      <c r="Q1039" s="58"/>
      <c r="R1039" s="139"/>
      <c r="S1039" s="58"/>
      <c r="T1039" s="16"/>
      <c r="U1039" s="16"/>
      <c r="V1039" s="16"/>
      <c r="W1039" s="16"/>
      <c r="X1039" s="16"/>
      <c r="Y1039" s="16"/>
      <c r="Z1039" s="16"/>
      <c r="AA1039" s="140"/>
      <c r="AB1039" s="126"/>
      <c r="AC1039" s="16"/>
      <c r="AD1039" s="16"/>
      <c r="AE1039" s="16"/>
      <c r="AF1039" s="16"/>
      <c r="AG1039" s="16"/>
      <c r="AH1039" s="140"/>
      <c r="AI1039" s="126"/>
      <c r="AJ1039" s="16"/>
      <c r="AK1039" s="16"/>
      <c r="AL1039" s="16"/>
      <c r="AM1039" s="140"/>
      <c r="AN1039" s="141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40"/>
      <c r="BG1039" s="126"/>
      <c r="BH1039" s="16"/>
      <c r="BI1039" s="16"/>
      <c r="BJ1039" s="16"/>
      <c r="BK1039" s="16"/>
      <c r="BL1039" s="16"/>
      <c r="BM1039" s="16"/>
      <c r="BN1039" s="16"/>
      <c r="BO1039" s="16"/>
      <c r="BP1039" s="140"/>
      <c r="BQ1039" s="126"/>
      <c r="BR1039" s="16"/>
      <c r="BS1039" s="16"/>
      <c r="BT1039" s="16"/>
      <c r="BU1039" s="16"/>
      <c r="BV1039" s="16"/>
      <c r="BW1039" s="140"/>
      <c r="BX1039" s="126"/>
      <c r="BY1039" s="16"/>
      <c r="BZ1039" s="140"/>
      <c r="CA1039" s="126"/>
      <c r="CB1039" s="16"/>
      <c r="CC1039" s="140"/>
      <c r="CD1039" s="126"/>
      <c r="CE1039" s="16"/>
      <c r="CG1039" s="12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</row>
    <row r="1040" spans="1:147" s="107" customFormat="1" x14ac:dyDescent="0.2">
      <c r="A1040" s="81"/>
      <c r="B1040" s="16"/>
      <c r="C1040" s="115"/>
      <c r="D1040" s="116"/>
      <c r="E1040" s="16"/>
      <c r="F1040" s="16"/>
      <c r="G1040" s="16"/>
      <c r="H1040" s="16"/>
      <c r="J1040" s="126"/>
      <c r="K1040" s="126"/>
      <c r="L1040" s="126"/>
      <c r="M1040" s="126"/>
      <c r="N1040" s="126"/>
      <c r="O1040" s="126"/>
      <c r="P1040" s="126"/>
      <c r="Q1040" s="58"/>
      <c r="R1040" s="139"/>
      <c r="S1040" s="58"/>
      <c r="T1040" s="16"/>
      <c r="U1040" s="16"/>
      <c r="V1040" s="16"/>
      <c r="W1040" s="16"/>
      <c r="X1040" s="16"/>
      <c r="Y1040" s="16"/>
      <c r="Z1040" s="16"/>
      <c r="AA1040" s="140"/>
      <c r="AB1040" s="126"/>
      <c r="AC1040" s="16"/>
      <c r="AD1040" s="16"/>
      <c r="AE1040" s="16"/>
      <c r="AF1040" s="16"/>
      <c r="AG1040" s="16"/>
      <c r="AH1040" s="140"/>
      <c r="AI1040" s="126"/>
      <c r="AJ1040" s="16"/>
      <c r="AK1040" s="16"/>
      <c r="AL1040" s="16"/>
      <c r="AM1040" s="140"/>
      <c r="AN1040" s="141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40"/>
      <c r="BG1040" s="126"/>
      <c r="BH1040" s="16"/>
      <c r="BI1040" s="16"/>
      <c r="BJ1040" s="16"/>
      <c r="BK1040" s="16"/>
      <c r="BL1040" s="16"/>
      <c r="BM1040" s="16"/>
      <c r="BN1040" s="16"/>
      <c r="BO1040" s="16"/>
      <c r="BP1040" s="140"/>
      <c r="BQ1040" s="126"/>
      <c r="BR1040" s="16"/>
      <c r="BS1040" s="16"/>
      <c r="BT1040" s="16"/>
      <c r="BU1040" s="16"/>
      <c r="BV1040" s="16"/>
      <c r="BW1040" s="140"/>
      <c r="BX1040" s="126"/>
      <c r="BY1040" s="16"/>
      <c r="BZ1040" s="140"/>
      <c r="CA1040" s="126"/>
      <c r="CB1040" s="16"/>
      <c r="CC1040" s="140"/>
      <c r="CD1040" s="126"/>
      <c r="CE1040" s="16"/>
      <c r="CG1040" s="12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</row>
    <row r="1041" spans="1:147" s="107" customFormat="1" x14ac:dyDescent="0.2">
      <c r="A1041" s="81"/>
      <c r="B1041" s="16"/>
      <c r="C1041" s="115"/>
      <c r="D1041" s="116"/>
      <c r="E1041" s="16"/>
      <c r="F1041" s="16"/>
      <c r="G1041" s="16"/>
      <c r="H1041" s="16"/>
      <c r="J1041" s="126"/>
      <c r="K1041" s="126"/>
      <c r="L1041" s="126"/>
      <c r="M1041" s="126"/>
      <c r="N1041" s="126"/>
      <c r="O1041" s="126"/>
      <c r="P1041" s="126"/>
      <c r="Q1041" s="58"/>
      <c r="R1041" s="139"/>
      <c r="S1041" s="58"/>
      <c r="T1041" s="16"/>
      <c r="U1041" s="16"/>
      <c r="V1041" s="16"/>
      <c r="W1041" s="16"/>
      <c r="X1041" s="16"/>
      <c r="Y1041" s="16"/>
      <c r="Z1041" s="16"/>
      <c r="AA1041" s="140"/>
      <c r="AB1041" s="126"/>
      <c r="AC1041" s="16"/>
      <c r="AD1041" s="16"/>
      <c r="AE1041" s="16"/>
      <c r="AF1041" s="16"/>
      <c r="AG1041" s="16"/>
      <c r="AH1041" s="140"/>
      <c r="AI1041" s="126"/>
      <c r="AJ1041" s="16"/>
      <c r="AK1041" s="16"/>
      <c r="AL1041" s="16"/>
      <c r="AM1041" s="140"/>
      <c r="AN1041" s="141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40"/>
      <c r="BG1041" s="126"/>
      <c r="BH1041" s="16"/>
      <c r="BI1041" s="16"/>
      <c r="BJ1041" s="16"/>
      <c r="BK1041" s="16"/>
      <c r="BL1041" s="16"/>
      <c r="BM1041" s="16"/>
      <c r="BN1041" s="16"/>
      <c r="BO1041" s="16"/>
      <c r="BP1041" s="140"/>
      <c r="BQ1041" s="126"/>
      <c r="BR1041" s="16"/>
      <c r="BS1041" s="16"/>
      <c r="BT1041" s="16"/>
      <c r="BU1041" s="16"/>
      <c r="BV1041" s="16"/>
      <c r="BW1041" s="140"/>
      <c r="BX1041" s="126"/>
      <c r="BY1041" s="16"/>
      <c r="BZ1041" s="140"/>
      <c r="CA1041" s="126"/>
      <c r="CB1041" s="16"/>
      <c r="CC1041" s="140"/>
      <c r="CD1041" s="126"/>
      <c r="CE1041" s="16"/>
      <c r="CG1041" s="12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</row>
    <row r="1042" spans="1:147" s="107" customFormat="1" x14ac:dyDescent="0.2">
      <c r="A1042" s="81"/>
      <c r="B1042" s="16"/>
      <c r="C1042" s="115"/>
      <c r="D1042" s="116"/>
      <c r="E1042" s="16"/>
      <c r="F1042" s="16"/>
      <c r="G1042" s="16"/>
      <c r="H1042" s="16"/>
      <c r="J1042" s="126"/>
      <c r="K1042" s="126"/>
      <c r="L1042" s="126"/>
      <c r="M1042" s="126"/>
      <c r="N1042" s="126"/>
      <c r="O1042" s="126"/>
      <c r="P1042" s="126"/>
      <c r="Q1042" s="58"/>
      <c r="R1042" s="139"/>
      <c r="S1042" s="58"/>
      <c r="T1042" s="16"/>
      <c r="U1042" s="16"/>
      <c r="V1042" s="16"/>
      <c r="W1042" s="16"/>
      <c r="X1042" s="16"/>
      <c r="Y1042" s="16"/>
      <c r="Z1042" s="16"/>
      <c r="AA1042" s="140"/>
      <c r="AB1042" s="126"/>
      <c r="AC1042" s="16"/>
      <c r="AD1042" s="16"/>
      <c r="AE1042" s="16"/>
      <c r="AF1042" s="16"/>
      <c r="AG1042" s="16"/>
      <c r="AH1042" s="140"/>
      <c r="AI1042" s="126"/>
      <c r="AJ1042" s="16"/>
      <c r="AK1042" s="16"/>
      <c r="AL1042" s="16"/>
      <c r="AM1042" s="140"/>
      <c r="AN1042" s="141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40"/>
      <c r="BG1042" s="126"/>
      <c r="BH1042" s="16"/>
      <c r="BI1042" s="16"/>
      <c r="BJ1042" s="16"/>
      <c r="BK1042" s="16"/>
      <c r="BL1042" s="16"/>
      <c r="BM1042" s="16"/>
      <c r="BN1042" s="16"/>
      <c r="BO1042" s="16"/>
      <c r="BP1042" s="140"/>
      <c r="BQ1042" s="126"/>
      <c r="BR1042" s="16"/>
      <c r="BS1042" s="16"/>
      <c r="BT1042" s="16"/>
      <c r="BU1042" s="16"/>
      <c r="BV1042" s="16"/>
      <c r="BW1042" s="140"/>
      <c r="BX1042" s="126"/>
      <c r="BY1042" s="16"/>
      <c r="BZ1042" s="140"/>
      <c r="CA1042" s="126"/>
      <c r="CB1042" s="16"/>
      <c r="CC1042" s="140"/>
      <c r="CD1042" s="126"/>
      <c r="CE1042" s="16"/>
      <c r="CG1042" s="12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</row>
    <row r="1043" spans="1:147" s="107" customFormat="1" x14ac:dyDescent="0.2">
      <c r="A1043" s="138"/>
      <c r="B1043" s="16"/>
      <c r="C1043" s="115"/>
      <c r="D1043" s="116"/>
      <c r="E1043" s="16"/>
      <c r="F1043" s="16"/>
      <c r="G1043" s="16"/>
      <c r="H1043" s="16"/>
      <c r="J1043" s="126"/>
      <c r="K1043" s="126"/>
      <c r="L1043" s="126"/>
      <c r="M1043" s="126"/>
      <c r="N1043" s="126"/>
      <c r="O1043" s="126"/>
      <c r="P1043" s="126"/>
      <c r="Q1043" s="58"/>
      <c r="R1043" s="139"/>
      <c r="S1043" s="58"/>
      <c r="T1043" s="16"/>
      <c r="U1043" s="16"/>
      <c r="V1043" s="16"/>
      <c r="W1043" s="16"/>
      <c r="X1043" s="16"/>
      <c r="Y1043" s="16"/>
      <c r="Z1043" s="16"/>
      <c r="AA1043" s="140"/>
      <c r="AB1043" s="126"/>
      <c r="AC1043" s="16"/>
      <c r="AD1043" s="16"/>
      <c r="AE1043" s="16"/>
      <c r="AF1043" s="16"/>
      <c r="AG1043" s="16"/>
      <c r="AH1043" s="140"/>
      <c r="AI1043" s="126"/>
      <c r="AJ1043" s="16"/>
      <c r="AK1043" s="16"/>
      <c r="AL1043" s="16"/>
      <c r="AM1043" s="140"/>
      <c r="AN1043" s="141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40"/>
      <c r="BG1043" s="126"/>
      <c r="BH1043" s="16"/>
      <c r="BI1043" s="16"/>
      <c r="BJ1043" s="16"/>
      <c r="BK1043" s="16"/>
      <c r="BL1043" s="16"/>
      <c r="BM1043" s="16"/>
      <c r="BN1043" s="16"/>
      <c r="BO1043" s="16"/>
      <c r="BP1043" s="140"/>
      <c r="BQ1043" s="126"/>
      <c r="BR1043" s="16"/>
      <c r="BS1043" s="16"/>
      <c r="BT1043" s="16"/>
      <c r="BU1043" s="16"/>
      <c r="BV1043" s="16"/>
      <c r="BW1043" s="140"/>
      <c r="BX1043" s="126"/>
      <c r="BY1043" s="16"/>
      <c r="BZ1043" s="140"/>
      <c r="CA1043" s="126"/>
      <c r="CB1043" s="16"/>
      <c r="CC1043" s="140"/>
      <c r="CD1043" s="126"/>
      <c r="CE1043" s="16"/>
      <c r="CG1043" s="12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</row>
    <row r="1044" spans="1:147" s="107" customFormat="1" x14ac:dyDescent="0.2">
      <c r="A1044" s="81"/>
      <c r="B1044" s="16"/>
      <c r="C1044" s="115"/>
      <c r="D1044" s="116"/>
      <c r="E1044" s="16"/>
      <c r="F1044" s="16"/>
      <c r="G1044" s="16"/>
      <c r="H1044" s="16"/>
      <c r="J1044" s="126"/>
      <c r="K1044" s="126"/>
      <c r="L1044" s="126"/>
      <c r="M1044" s="126"/>
      <c r="N1044" s="126"/>
      <c r="O1044" s="126"/>
      <c r="P1044" s="126"/>
      <c r="Q1044" s="58"/>
      <c r="R1044" s="139"/>
      <c r="S1044" s="58"/>
      <c r="T1044" s="16"/>
      <c r="U1044" s="16"/>
      <c r="V1044" s="16"/>
      <c r="W1044" s="16"/>
      <c r="X1044" s="16"/>
      <c r="Y1044" s="16"/>
      <c r="Z1044" s="16"/>
      <c r="AA1044" s="140"/>
      <c r="AB1044" s="126"/>
      <c r="AC1044" s="16"/>
      <c r="AD1044" s="16"/>
      <c r="AE1044" s="16"/>
      <c r="AF1044" s="16"/>
      <c r="AG1044" s="16"/>
      <c r="AH1044" s="140"/>
      <c r="AI1044" s="126"/>
      <c r="AJ1044" s="16"/>
      <c r="AK1044" s="16"/>
      <c r="AL1044" s="16"/>
      <c r="AM1044" s="140"/>
      <c r="AN1044" s="141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40"/>
      <c r="BG1044" s="126"/>
      <c r="BH1044" s="16"/>
      <c r="BI1044" s="16"/>
      <c r="BJ1044" s="16"/>
      <c r="BK1044" s="16"/>
      <c r="BL1044" s="16"/>
      <c r="BM1044" s="16"/>
      <c r="BN1044" s="16"/>
      <c r="BO1044" s="16"/>
      <c r="BP1044" s="140"/>
      <c r="BQ1044" s="126"/>
      <c r="BR1044" s="16"/>
      <c r="BS1044" s="16"/>
      <c r="BT1044" s="16"/>
      <c r="BU1044" s="16"/>
      <c r="BV1044" s="16"/>
      <c r="BW1044" s="140"/>
      <c r="BX1044" s="126"/>
      <c r="BY1044" s="16"/>
      <c r="BZ1044" s="140"/>
      <c r="CA1044" s="126"/>
      <c r="CB1044" s="16"/>
      <c r="CC1044" s="140"/>
      <c r="CD1044" s="126"/>
      <c r="CE1044" s="16"/>
      <c r="CG1044" s="12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</row>
    <row r="1045" spans="1:147" s="107" customFormat="1" x14ac:dyDescent="0.2">
      <c r="A1045" s="81"/>
      <c r="B1045" s="16"/>
      <c r="C1045" s="115"/>
      <c r="D1045" s="116"/>
      <c r="E1045" s="16"/>
      <c r="F1045" s="16"/>
      <c r="G1045" s="16"/>
      <c r="H1045" s="16"/>
      <c r="J1045" s="126"/>
      <c r="K1045" s="126"/>
      <c r="L1045" s="126"/>
      <c r="M1045" s="126"/>
      <c r="N1045" s="126"/>
      <c r="O1045" s="126"/>
      <c r="P1045" s="126"/>
      <c r="Q1045" s="58"/>
      <c r="R1045" s="139"/>
      <c r="S1045" s="58"/>
      <c r="T1045" s="16"/>
      <c r="U1045" s="16"/>
      <c r="V1045" s="16"/>
      <c r="W1045" s="16"/>
      <c r="X1045" s="16"/>
      <c r="Y1045" s="16"/>
      <c r="Z1045" s="16"/>
      <c r="AA1045" s="140"/>
      <c r="AB1045" s="126"/>
      <c r="AC1045" s="16"/>
      <c r="AD1045" s="16"/>
      <c r="AE1045" s="16"/>
      <c r="AF1045" s="16"/>
      <c r="AG1045" s="16"/>
      <c r="AH1045" s="140"/>
      <c r="AI1045" s="126"/>
      <c r="AJ1045" s="16"/>
      <c r="AK1045" s="16"/>
      <c r="AL1045" s="16"/>
      <c r="AM1045" s="140"/>
      <c r="AN1045" s="141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40"/>
      <c r="BG1045" s="126"/>
      <c r="BH1045" s="16"/>
      <c r="BI1045" s="16"/>
      <c r="BJ1045" s="16"/>
      <c r="BK1045" s="16"/>
      <c r="BL1045" s="16"/>
      <c r="BM1045" s="16"/>
      <c r="BN1045" s="16"/>
      <c r="BO1045" s="16"/>
      <c r="BP1045" s="140"/>
      <c r="BQ1045" s="126"/>
      <c r="BR1045" s="16"/>
      <c r="BS1045" s="16"/>
      <c r="BT1045" s="16"/>
      <c r="BU1045" s="16"/>
      <c r="BV1045" s="16"/>
      <c r="BW1045" s="140"/>
      <c r="BX1045" s="126"/>
      <c r="BY1045" s="16"/>
      <c r="BZ1045" s="140"/>
      <c r="CA1045" s="126"/>
      <c r="CB1045" s="16"/>
      <c r="CC1045" s="140"/>
      <c r="CD1045" s="126"/>
      <c r="CE1045" s="16"/>
      <c r="CG1045" s="12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</row>
    <row r="1046" spans="1:147" s="107" customFormat="1" x14ac:dyDescent="0.2">
      <c r="A1046" s="81"/>
      <c r="B1046" s="16"/>
      <c r="C1046" s="115"/>
      <c r="D1046" s="116"/>
      <c r="E1046" s="16"/>
      <c r="F1046" s="16"/>
      <c r="G1046" s="16"/>
      <c r="H1046" s="16"/>
      <c r="J1046" s="126"/>
      <c r="K1046" s="126"/>
      <c r="L1046" s="126"/>
      <c r="M1046" s="126"/>
      <c r="N1046" s="126"/>
      <c r="O1046" s="126"/>
      <c r="P1046" s="126"/>
      <c r="Q1046" s="58"/>
      <c r="R1046" s="139"/>
      <c r="S1046" s="58"/>
      <c r="T1046" s="16"/>
      <c r="U1046" s="16"/>
      <c r="V1046" s="16"/>
      <c r="W1046" s="16"/>
      <c r="X1046" s="16"/>
      <c r="Y1046" s="16"/>
      <c r="Z1046" s="16"/>
      <c r="AA1046" s="140"/>
      <c r="AB1046" s="126"/>
      <c r="AC1046" s="16"/>
      <c r="AD1046" s="16"/>
      <c r="AE1046" s="16"/>
      <c r="AF1046" s="16"/>
      <c r="AG1046" s="16"/>
      <c r="AH1046" s="140"/>
      <c r="AI1046" s="126"/>
      <c r="AJ1046" s="16"/>
      <c r="AK1046" s="16"/>
      <c r="AL1046" s="16"/>
      <c r="AM1046" s="140"/>
      <c r="AN1046" s="141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40"/>
      <c r="BG1046" s="126"/>
      <c r="BH1046" s="16"/>
      <c r="BI1046" s="16"/>
      <c r="BJ1046" s="16"/>
      <c r="BK1046" s="16"/>
      <c r="BL1046" s="16"/>
      <c r="BM1046" s="16"/>
      <c r="BN1046" s="16"/>
      <c r="BO1046" s="16"/>
      <c r="BP1046" s="140"/>
      <c r="BQ1046" s="126"/>
      <c r="BR1046" s="16"/>
      <c r="BS1046" s="16"/>
      <c r="BT1046" s="16"/>
      <c r="BU1046" s="16"/>
      <c r="BV1046" s="16"/>
      <c r="BW1046" s="140"/>
      <c r="BX1046" s="126"/>
      <c r="BY1046" s="16"/>
      <c r="BZ1046" s="140"/>
      <c r="CA1046" s="126"/>
      <c r="CB1046" s="16"/>
      <c r="CC1046" s="140"/>
      <c r="CD1046" s="126"/>
      <c r="CE1046" s="16"/>
      <c r="CG1046" s="12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</row>
    <row r="1047" spans="1:147" s="107" customFormat="1" x14ac:dyDescent="0.2">
      <c r="A1047" s="81"/>
      <c r="B1047" s="16"/>
      <c r="C1047" s="115"/>
      <c r="D1047" s="116"/>
      <c r="E1047" s="16"/>
      <c r="F1047" s="16"/>
      <c r="G1047" s="16"/>
      <c r="H1047" s="16"/>
      <c r="J1047" s="126"/>
      <c r="K1047" s="126"/>
      <c r="L1047" s="126"/>
      <c r="M1047" s="126"/>
      <c r="N1047" s="126"/>
      <c r="O1047" s="126"/>
      <c r="P1047" s="126"/>
      <c r="Q1047" s="58"/>
      <c r="R1047" s="139"/>
      <c r="S1047" s="58"/>
      <c r="T1047" s="16"/>
      <c r="U1047" s="16"/>
      <c r="V1047" s="16"/>
      <c r="W1047" s="16"/>
      <c r="X1047" s="16"/>
      <c r="Y1047" s="16"/>
      <c r="Z1047" s="16"/>
      <c r="AA1047" s="140"/>
      <c r="AB1047" s="126"/>
      <c r="AC1047" s="16"/>
      <c r="AD1047" s="16"/>
      <c r="AE1047" s="16"/>
      <c r="AF1047" s="16"/>
      <c r="AG1047" s="16"/>
      <c r="AH1047" s="140"/>
      <c r="AI1047" s="126"/>
      <c r="AJ1047" s="16"/>
      <c r="AK1047" s="16"/>
      <c r="AL1047" s="16"/>
      <c r="AM1047" s="140"/>
      <c r="AN1047" s="141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40"/>
      <c r="BG1047" s="126"/>
      <c r="BH1047" s="16"/>
      <c r="BI1047" s="16"/>
      <c r="BJ1047" s="16"/>
      <c r="BK1047" s="16"/>
      <c r="BL1047" s="16"/>
      <c r="BM1047" s="16"/>
      <c r="BN1047" s="16"/>
      <c r="BO1047" s="16"/>
      <c r="BP1047" s="140"/>
      <c r="BQ1047" s="126"/>
      <c r="BR1047" s="16"/>
      <c r="BS1047" s="16"/>
      <c r="BT1047" s="16"/>
      <c r="BU1047" s="16"/>
      <c r="BV1047" s="16"/>
      <c r="BW1047" s="140"/>
      <c r="BX1047" s="126"/>
      <c r="BY1047" s="16"/>
      <c r="BZ1047" s="140"/>
      <c r="CA1047" s="126"/>
      <c r="CB1047" s="16"/>
      <c r="CC1047" s="140"/>
      <c r="CD1047" s="126"/>
      <c r="CE1047" s="16"/>
      <c r="CG1047" s="12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</row>
    <row r="1048" spans="1:147" s="107" customFormat="1" x14ac:dyDescent="0.2">
      <c r="A1048" s="81"/>
      <c r="B1048" s="16"/>
      <c r="C1048" s="115"/>
      <c r="D1048" s="116"/>
      <c r="E1048" s="16"/>
      <c r="F1048" s="16"/>
      <c r="G1048" s="16"/>
      <c r="H1048" s="16"/>
      <c r="J1048" s="126"/>
      <c r="K1048" s="126"/>
      <c r="L1048" s="126"/>
      <c r="M1048" s="126"/>
      <c r="N1048" s="126"/>
      <c r="O1048" s="126"/>
      <c r="P1048" s="126"/>
      <c r="Q1048" s="58"/>
      <c r="R1048" s="139"/>
      <c r="S1048" s="58"/>
      <c r="T1048" s="16"/>
      <c r="U1048" s="16"/>
      <c r="V1048" s="16"/>
      <c r="W1048" s="16"/>
      <c r="X1048" s="16"/>
      <c r="Y1048" s="16"/>
      <c r="Z1048" s="16"/>
      <c r="AA1048" s="140"/>
      <c r="AB1048" s="126"/>
      <c r="AC1048" s="16"/>
      <c r="AD1048" s="16"/>
      <c r="AE1048" s="16"/>
      <c r="AF1048" s="16"/>
      <c r="AG1048" s="16"/>
      <c r="AH1048" s="140"/>
      <c r="AI1048" s="126"/>
      <c r="AJ1048" s="16"/>
      <c r="AK1048" s="16"/>
      <c r="AL1048" s="16"/>
      <c r="AM1048" s="140"/>
      <c r="AN1048" s="141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40"/>
      <c r="BG1048" s="126"/>
      <c r="BH1048" s="16"/>
      <c r="BI1048" s="16"/>
      <c r="BJ1048" s="16"/>
      <c r="BK1048" s="16"/>
      <c r="BL1048" s="16"/>
      <c r="BM1048" s="16"/>
      <c r="BN1048" s="16"/>
      <c r="BO1048" s="16"/>
      <c r="BP1048" s="140"/>
      <c r="BQ1048" s="126"/>
      <c r="BR1048" s="16"/>
      <c r="BS1048" s="16"/>
      <c r="BT1048" s="16"/>
      <c r="BU1048" s="16"/>
      <c r="BV1048" s="16"/>
      <c r="BW1048" s="140"/>
      <c r="BX1048" s="126"/>
      <c r="BY1048" s="16"/>
      <c r="BZ1048" s="140"/>
      <c r="CA1048" s="126"/>
      <c r="CB1048" s="16"/>
      <c r="CC1048" s="140"/>
      <c r="CD1048" s="126"/>
      <c r="CE1048" s="16"/>
      <c r="CG1048" s="12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</row>
    <row r="1049" spans="1:147" s="107" customFormat="1" x14ac:dyDescent="0.2">
      <c r="A1049" s="81"/>
      <c r="B1049" s="16"/>
      <c r="C1049" s="115"/>
      <c r="D1049" s="116"/>
      <c r="E1049" s="16"/>
      <c r="F1049" s="16"/>
      <c r="G1049" s="16"/>
      <c r="H1049" s="16"/>
      <c r="J1049" s="126"/>
      <c r="K1049" s="126"/>
      <c r="L1049" s="126"/>
      <c r="M1049" s="126"/>
      <c r="N1049" s="126"/>
      <c r="O1049" s="126"/>
      <c r="P1049" s="126"/>
      <c r="Q1049" s="58"/>
      <c r="R1049" s="139"/>
      <c r="S1049" s="58"/>
      <c r="T1049" s="16"/>
      <c r="U1049" s="16"/>
      <c r="V1049" s="16"/>
      <c r="W1049" s="16"/>
      <c r="X1049" s="16"/>
      <c r="Y1049" s="16"/>
      <c r="Z1049" s="16"/>
      <c r="AA1049" s="140"/>
      <c r="AB1049" s="126"/>
      <c r="AC1049" s="16"/>
      <c r="AD1049" s="16"/>
      <c r="AE1049" s="16"/>
      <c r="AF1049" s="16"/>
      <c r="AG1049" s="16"/>
      <c r="AH1049" s="140"/>
      <c r="AI1049" s="126"/>
      <c r="AJ1049" s="16"/>
      <c r="AK1049" s="16"/>
      <c r="AL1049" s="16"/>
      <c r="AM1049" s="140"/>
      <c r="AN1049" s="141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40"/>
      <c r="BG1049" s="126"/>
      <c r="BH1049" s="16"/>
      <c r="BI1049" s="16"/>
      <c r="BJ1049" s="16"/>
      <c r="BK1049" s="16"/>
      <c r="BL1049" s="16"/>
      <c r="BM1049" s="16"/>
      <c r="BN1049" s="16"/>
      <c r="BO1049" s="16"/>
      <c r="BP1049" s="140"/>
      <c r="BQ1049" s="126"/>
      <c r="BR1049" s="16"/>
      <c r="BS1049" s="16"/>
      <c r="BT1049" s="16"/>
      <c r="BU1049" s="16"/>
      <c r="BV1049" s="16"/>
      <c r="BW1049" s="140"/>
      <c r="BX1049" s="126"/>
      <c r="BY1049" s="16"/>
      <c r="BZ1049" s="140"/>
      <c r="CA1049" s="126"/>
      <c r="CB1049" s="16"/>
      <c r="CC1049" s="140"/>
      <c r="CD1049" s="126"/>
      <c r="CE1049" s="16"/>
      <c r="CG1049" s="12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</row>
    <row r="1050" spans="1:147" s="107" customFormat="1" x14ac:dyDescent="0.2">
      <c r="A1050" s="81"/>
      <c r="B1050" s="16"/>
      <c r="C1050" s="115"/>
      <c r="D1050" s="116"/>
      <c r="E1050" s="16"/>
      <c r="F1050" s="16"/>
      <c r="G1050" s="16"/>
      <c r="H1050" s="16"/>
      <c r="J1050" s="126"/>
      <c r="K1050" s="126"/>
      <c r="L1050" s="126"/>
      <c r="M1050" s="126"/>
      <c r="N1050" s="126"/>
      <c r="O1050" s="126"/>
      <c r="P1050" s="126"/>
      <c r="Q1050" s="58"/>
      <c r="R1050" s="139"/>
      <c r="S1050" s="58"/>
      <c r="T1050" s="16"/>
      <c r="U1050" s="16"/>
      <c r="V1050" s="16"/>
      <c r="W1050" s="16"/>
      <c r="X1050" s="16"/>
      <c r="Y1050" s="16"/>
      <c r="Z1050" s="16"/>
      <c r="AA1050" s="140"/>
      <c r="AB1050" s="126"/>
      <c r="AC1050" s="16"/>
      <c r="AD1050" s="16"/>
      <c r="AE1050" s="16"/>
      <c r="AF1050" s="16"/>
      <c r="AG1050" s="16"/>
      <c r="AH1050" s="140"/>
      <c r="AI1050" s="126"/>
      <c r="AJ1050" s="16"/>
      <c r="AK1050" s="16"/>
      <c r="AL1050" s="16"/>
      <c r="AM1050" s="140"/>
      <c r="AN1050" s="141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40"/>
      <c r="BG1050" s="126"/>
      <c r="BH1050" s="16"/>
      <c r="BI1050" s="16"/>
      <c r="BJ1050" s="16"/>
      <c r="BK1050" s="16"/>
      <c r="BL1050" s="16"/>
      <c r="BM1050" s="16"/>
      <c r="BN1050" s="16"/>
      <c r="BO1050" s="16"/>
      <c r="BP1050" s="140"/>
      <c r="BQ1050" s="126"/>
      <c r="BR1050" s="16"/>
      <c r="BS1050" s="16"/>
      <c r="BT1050" s="16"/>
      <c r="BU1050" s="16"/>
      <c r="BV1050" s="16"/>
      <c r="BW1050" s="140"/>
      <c r="BX1050" s="126"/>
      <c r="BY1050" s="16"/>
      <c r="BZ1050" s="140"/>
      <c r="CA1050" s="126"/>
      <c r="CB1050" s="16"/>
      <c r="CC1050" s="140"/>
      <c r="CD1050" s="126"/>
      <c r="CE1050" s="16"/>
      <c r="CG1050" s="12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</row>
    <row r="1051" spans="1:147" s="107" customFormat="1" x14ac:dyDescent="0.2">
      <c r="A1051" s="81"/>
      <c r="B1051" s="16"/>
      <c r="C1051" s="115"/>
      <c r="D1051" s="116"/>
      <c r="E1051" s="16"/>
      <c r="F1051" s="16"/>
      <c r="G1051" s="16"/>
      <c r="H1051" s="16"/>
      <c r="J1051" s="126"/>
      <c r="K1051" s="126"/>
      <c r="L1051" s="126"/>
      <c r="M1051" s="126"/>
      <c r="N1051" s="126"/>
      <c r="O1051" s="126"/>
      <c r="P1051" s="126"/>
      <c r="Q1051" s="58"/>
      <c r="R1051" s="139"/>
      <c r="S1051" s="58"/>
      <c r="T1051" s="16"/>
      <c r="U1051" s="16"/>
      <c r="V1051" s="16"/>
      <c r="W1051" s="16"/>
      <c r="X1051" s="16"/>
      <c r="Y1051" s="16"/>
      <c r="Z1051" s="16"/>
      <c r="AA1051" s="140"/>
      <c r="AB1051" s="126"/>
      <c r="AC1051" s="16"/>
      <c r="AD1051" s="16"/>
      <c r="AE1051" s="16"/>
      <c r="AF1051" s="16"/>
      <c r="AG1051" s="16"/>
      <c r="AH1051" s="140"/>
      <c r="AI1051" s="126"/>
      <c r="AJ1051" s="16"/>
      <c r="AK1051" s="16"/>
      <c r="AL1051" s="16"/>
      <c r="AM1051" s="140"/>
      <c r="AN1051" s="141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40"/>
      <c r="BG1051" s="126"/>
      <c r="BH1051" s="16"/>
      <c r="BI1051" s="16"/>
      <c r="BJ1051" s="16"/>
      <c r="BK1051" s="16"/>
      <c r="BL1051" s="16"/>
      <c r="BM1051" s="16"/>
      <c r="BN1051" s="16"/>
      <c r="BO1051" s="16"/>
      <c r="BP1051" s="140"/>
      <c r="BQ1051" s="126"/>
      <c r="BR1051" s="16"/>
      <c r="BS1051" s="16"/>
      <c r="BT1051" s="16"/>
      <c r="BU1051" s="16"/>
      <c r="BV1051" s="16"/>
      <c r="BW1051" s="140"/>
      <c r="BX1051" s="126"/>
      <c r="BY1051" s="16"/>
      <c r="BZ1051" s="140"/>
      <c r="CA1051" s="126"/>
      <c r="CB1051" s="16"/>
      <c r="CC1051" s="140"/>
      <c r="CD1051" s="126"/>
      <c r="CE1051" s="16"/>
      <c r="CG1051" s="12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</row>
    <row r="1052" spans="1:147" s="107" customFormat="1" x14ac:dyDescent="0.2">
      <c r="A1052" s="81"/>
      <c r="B1052" s="16"/>
      <c r="C1052" s="115"/>
      <c r="D1052" s="116"/>
      <c r="E1052" s="16"/>
      <c r="F1052" s="16"/>
      <c r="G1052" s="16"/>
      <c r="H1052" s="16"/>
      <c r="J1052" s="126"/>
      <c r="K1052" s="126"/>
      <c r="L1052" s="126"/>
      <c r="M1052" s="126"/>
      <c r="N1052" s="126"/>
      <c r="O1052" s="126"/>
      <c r="P1052" s="126"/>
      <c r="Q1052" s="58"/>
      <c r="R1052" s="139"/>
      <c r="S1052" s="58"/>
      <c r="T1052" s="16"/>
      <c r="U1052" s="16"/>
      <c r="V1052" s="16"/>
      <c r="W1052" s="16"/>
      <c r="X1052" s="16"/>
      <c r="Y1052" s="16"/>
      <c r="Z1052" s="16"/>
      <c r="AA1052" s="140"/>
      <c r="AB1052" s="126"/>
      <c r="AC1052" s="16"/>
      <c r="AD1052" s="16"/>
      <c r="AE1052" s="16"/>
      <c r="AF1052" s="16"/>
      <c r="AG1052" s="16"/>
      <c r="AH1052" s="140"/>
      <c r="AI1052" s="126"/>
      <c r="AJ1052" s="16"/>
      <c r="AK1052" s="16"/>
      <c r="AL1052" s="16"/>
      <c r="AM1052" s="140"/>
      <c r="AN1052" s="141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40"/>
      <c r="BG1052" s="126"/>
      <c r="BH1052" s="16"/>
      <c r="BI1052" s="16"/>
      <c r="BJ1052" s="16"/>
      <c r="BK1052" s="16"/>
      <c r="BL1052" s="16"/>
      <c r="BM1052" s="16"/>
      <c r="BN1052" s="16"/>
      <c r="BO1052" s="16"/>
      <c r="BP1052" s="140"/>
      <c r="BQ1052" s="126"/>
      <c r="BR1052" s="16"/>
      <c r="BS1052" s="16"/>
      <c r="BT1052" s="16"/>
      <c r="BU1052" s="16"/>
      <c r="BV1052" s="16"/>
      <c r="BW1052" s="140"/>
      <c r="BX1052" s="126"/>
      <c r="BY1052" s="16"/>
      <c r="BZ1052" s="140"/>
      <c r="CA1052" s="126"/>
      <c r="CB1052" s="16"/>
      <c r="CC1052" s="140"/>
      <c r="CD1052" s="126"/>
      <c r="CE1052" s="16"/>
      <c r="CG1052" s="12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</row>
    <row r="1053" spans="1:147" s="107" customFormat="1" x14ac:dyDescent="0.2">
      <c r="A1053" s="81"/>
      <c r="B1053" s="16"/>
      <c r="C1053" s="115"/>
      <c r="D1053" s="116"/>
      <c r="E1053" s="16"/>
      <c r="F1053" s="16"/>
      <c r="G1053" s="16"/>
      <c r="H1053" s="16"/>
      <c r="J1053" s="126"/>
      <c r="K1053" s="126"/>
      <c r="L1053" s="126"/>
      <c r="M1053" s="126"/>
      <c r="N1053" s="126"/>
      <c r="O1053" s="126"/>
      <c r="P1053" s="126"/>
      <c r="Q1053" s="58"/>
      <c r="R1053" s="139"/>
      <c r="S1053" s="58"/>
      <c r="T1053" s="16"/>
      <c r="U1053" s="16"/>
      <c r="V1053" s="16"/>
      <c r="W1053" s="16"/>
      <c r="X1053" s="16"/>
      <c r="Y1053" s="16"/>
      <c r="Z1053" s="16"/>
      <c r="AA1053" s="140"/>
      <c r="AB1053" s="126"/>
      <c r="AC1053" s="16"/>
      <c r="AD1053" s="16"/>
      <c r="AE1053" s="16"/>
      <c r="AF1053" s="16"/>
      <c r="AG1053" s="16"/>
      <c r="AH1053" s="140"/>
      <c r="AI1053" s="126"/>
      <c r="AJ1053" s="16"/>
      <c r="AK1053" s="16"/>
      <c r="AL1053" s="16"/>
      <c r="AM1053" s="140"/>
      <c r="AN1053" s="141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40"/>
      <c r="BG1053" s="126"/>
      <c r="BH1053" s="16"/>
      <c r="BI1053" s="16"/>
      <c r="BJ1053" s="16"/>
      <c r="BK1053" s="16"/>
      <c r="BL1053" s="16"/>
      <c r="BM1053" s="16"/>
      <c r="BN1053" s="16"/>
      <c r="BO1053" s="16"/>
      <c r="BP1053" s="140"/>
      <c r="BQ1053" s="126"/>
      <c r="BR1053" s="16"/>
      <c r="BS1053" s="16"/>
      <c r="BT1053" s="16"/>
      <c r="BU1053" s="16"/>
      <c r="BV1053" s="16"/>
      <c r="BW1053" s="140"/>
      <c r="BX1053" s="126"/>
      <c r="BY1053" s="16"/>
      <c r="BZ1053" s="140"/>
      <c r="CA1053" s="126"/>
      <c r="CB1053" s="16"/>
      <c r="CC1053" s="140"/>
      <c r="CD1053" s="126"/>
      <c r="CE1053" s="16"/>
      <c r="CG1053" s="12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</row>
    <row r="1054" spans="1:147" s="107" customFormat="1" x14ac:dyDescent="0.2">
      <c r="A1054" s="81"/>
      <c r="B1054" s="16"/>
      <c r="C1054" s="115"/>
      <c r="D1054" s="116"/>
      <c r="E1054" s="16"/>
      <c r="F1054" s="16"/>
      <c r="G1054" s="16"/>
      <c r="H1054" s="16"/>
      <c r="J1054" s="126"/>
      <c r="K1054" s="126"/>
      <c r="L1054" s="126"/>
      <c r="M1054" s="126"/>
      <c r="N1054" s="126"/>
      <c r="O1054" s="126"/>
      <c r="P1054" s="126"/>
      <c r="Q1054" s="58"/>
      <c r="R1054" s="139"/>
      <c r="S1054" s="58"/>
      <c r="T1054" s="16"/>
      <c r="U1054" s="16"/>
      <c r="V1054" s="16"/>
      <c r="W1054" s="16"/>
      <c r="X1054" s="16"/>
      <c r="Y1054" s="16"/>
      <c r="Z1054" s="16"/>
      <c r="AA1054" s="140"/>
      <c r="AB1054" s="126"/>
      <c r="AC1054" s="16"/>
      <c r="AD1054" s="16"/>
      <c r="AE1054" s="16"/>
      <c r="AF1054" s="16"/>
      <c r="AG1054" s="16"/>
      <c r="AH1054" s="140"/>
      <c r="AI1054" s="126"/>
      <c r="AJ1054" s="16"/>
      <c r="AK1054" s="16"/>
      <c r="AL1054" s="16"/>
      <c r="AM1054" s="140"/>
      <c r="AN1054" s="141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40"/>
      <c r="BG1054" s="126"/>
      <c r="BH1054" s="16"/>
      <c r="BI1054" s="16"/>
      <c r="BJ1054" s="16"/>
      <c r="BK1054" s="16"/>
      <c r="BL1054" s="16"/>
      <c r="BM1054" s="16"/>
      <c r="BN1054" s="16"/>
      <c r="BO1054" s="16"/>
      <c r="BP1054" s="140"/>
      <c r="BQ1054" s="126"/>
      <c r="BR1054" s="16"/>
      <c r="BS1054" s="16"/>
      <c r="BT1054" s="16"/>
      <c r="BU1054" s="16"/>
      <c r="BV1054" s="16"/>
      <c r="BW1054" s="140"/>
      <c r="BX1054" s="126"/>
      <c r="BY1054" s="16"/>
      <c r="BZ1054" s="140"/>
      <c r="CA1054" s="126"/>
      <c r="CB1054" s="16"/>
      <c r="CC1054" s="140"/>
      <c r="CD1054" s="126"/>
      <c r="CE1054" s="16"/>
      <c r="CG1054" s="12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</row>
    <row r="1055" spans="1:147" s="107" customFormat="1" x14ac:dyDescent="0.2">
      <c r="A1055" s="81"/>
      <c r="B1055" s="16"/>
      <c r="C1055" s="115"/>
      <c r="D1055" s="116"/>
      <c r="E1055" s="16"/>
      <c r="F1055" s="16"/>
      <c r="G1055" s="16"/>
      <c r="H1055" s="16"/>
      <c r="J1055" s="126"/>
      <c r="K1055" s="126"/>
      <c r="L1055" s="126"/>
      <c r="M1055" s="126"/>
      <c r="N1055" s="126"/>
      <c r="O1055" s="126"/>
      <c r="P1055" s="126"/>
      <c r="Q1055" s="58"/>
      <c r="R1055" s="139"/>
      <c r="S1055" s="58"/>
      <c r="T1055" s="16"/>
      <c r="U1055" s="16"/>
      <c r="V1055" s="16"/>
      <c r="W1055" s="16"/>
      <c r="X1055" s="16"/>
      <c r="Y1055" s="16"/>
      <c r="Z1055" s="16"/>
      <c r="AA1055" s="140"/>
      <c r="AB1055" s="126"/>
      <c r="AC1055" s="16"/>
      <c r="AD1055" s="16"/>
      <c r="AE1055" s="16"/>
      <c r="AF1055" s="16"/>
      <c r="AG1055" s="16"/>
      <c r="AH1055" s="140"/>
      <c r="AI1055" s="126"/>
      <c r="AJ1055" s="16"/>
      <c r="AK1055" s="16"/>
      <c r="AL1055" s="16"/>
      <c r="AM1055" s="140"/>
      <c r="AN1055" s="141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40"/>
      <c r="BG1055" s="126"/>
      <c r="BH1055" s="16"/>
      <c r="BI1055" s="16"/>
      <c r="BJ1055" s="16"/>
      <c r="BK1055" s="16"/>
      <c r="BL1055" s="16"/>
      <c r="BM1055" s="16"/>
      <c r="BN1055" s="16"/>
      <c r="BO1055" s="16"/>
      <c r="BP1055" s="140"/>
      <c r="BQ1055" s="126"/>
      <c r="BR1055" s="16"/>
      <c r="BS1055" s="16"/>
      <c r="BT1055" s="16"/>
      <c r="BU1055" s="16"/>
      <c r="BV1055" s="16"/>
      <c r="BW1055" s="140"/>
      <c r="BX1055" s="126"/>
      <c r="BY1055" s="16"/>
      <c r="BZ1055" s="140"/>
      <c r="CA1055" s="126"/>
      <c r="CB1055" s="16"/>
      <c r="CC1055" s="140"/>
      <c r="CD1055" s="126"/>
      <c r="CE1055" s="16"/>
      <c r="CG1055" s="12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</row>
    <row r="1056" spans="1:147" s="107" customFormat="1" x14ac:dyDescent="0.2">
      <c r="A1056" s="81"/>
      <c r="B1056" s="16"/>
      <c r="C1056" s="115"/>
      <c r="D1056" s="116"/>
      <c r="E1056" s="16"/>
      <c r="F1056" s="16"/>
      <c r="G1056" s="16"/>
      <c r="H1056" s="16"/>
      <c r="J1056" s="126"/>
      <c r="K1056" s="126"/>
      <c r="L1056" s="126"/>
      <c r="M1056" s="126"/>
      <c r="N1056" s="126"/>
      <c r="O1056" s="126"/>
      <c r="P1056" s="126"/>
      <c r="Q1056" s="58"/>
      <c r="R1056" s="139"/>
      <c r="S1056" s="58"/>
      <c r="T1056" s="16"/>
      <c r="U1056" s="16"/>
      <c r="V1056" s="16"/>
      <c r="W1056" s="16"/>
      <c r="X1056" s="16"/>
      <c r="Y1056" s="16"/>
      <c r="Z1056" s="16"/>
      <c r="AA1056" s="140"/>
      <c r="AB1056" s="126"/>
      <c r="AC1056" s="16"/>
      <c r="AD1056" s="16"/>
      <c r="AE1056" s="16"/>
      <c r="AF1056" s="16"/>
      <c r="AG1056" s="16"/>
      <c r="AH1056" s="140"/>
      <c r="AI1056" s="126"/>
      <c r="AJ1056" s="16"/>
      <c r="AK1056" s="16"/>
      <c r="AL1056" s="16"/>
      <c r="AM1056" s="140"/>
      <c r="AN1056" s="141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40"/>
      <c r="BG1056" s="126"/>
      <c r="BH1056" s="16"/>
      <c r="BI1056" s="16"/>
      <c r="BJ1056" s="16"/>
      <c r="BK1056" s="16"/>
      <c r="BL1056" s="16"/>
      <c r="BM1056" s="16"/>
      <c r="BN1056" s="16"/>
      <c r="BO1056" s="16"/>
      <c r="BP1056" s="140"/>
      <c r="BQ1056" s="126"/>
      <c r="BR1056" s="16"/>
      <c r="BS1056" s="16"/>
      <c r="BT1056" s="16"/>
      <c r="BU1056" s="16"/>
      <c r="BV1056" s="16"/>
      <c r="BW1056" s="140"/>
      <c r="BX1056" s="126"/>
      <c r="BY1056" s="16"/>
      <c r="BZ1056" s="140"/>
      <c r="CA1056" s="126"/>
      <c r="CB1056" s="16"/>
      <c r="CC1056" s="140"/>
      <c r="CD1056" s="126"/>
      <c r="CE1056" s="16"/>
      <c r="CG1056" s="12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</row>
    <row r="1057" spans="1:147" s="107" customFormat="1" x14ac:dyDescent="0.2">
      <c r="A1057" s="138"/>
      <c r="B1057" s="16"/>
      <c r="C1057" s="115"/>
      <c r="D1057" s="116"/>
      <c r="E1057" s="16"/>
      <c r="F1057" s="16"/>
      <c r="G1057" s="16"/>
      <c r="H1057" s="16"/>
      <c r="J1057" s="126"/>
      <c r="K1057" s="126"/>
      <c r="L1057" s="126"/>
      <c r="M1057" s="126"/>
      <c r="N1057" s="126"/>
      <c r="O1057" s="126"/>
      <c r="P1057" s="126"/>
      <c r="Q1057" s="58"/>
      <c r="R1057" s="139"/>
      <c r="S1057" s="58"/>
      <c r="T1057" s="16"/>
      <c r="U1057" s="16"/>
      <c r="V1057" s="16"/>
      <c r="W1057" s="16"/>
      <c r="X1057" s="16"/>
      <c r="Y1057" s="16"/>
      <c r="Z1057" s="16"/>
      <c r="AA1057" s="140"/>
      <c r="AB1057" s="126"/>
      <c r="AC1057" s="16"/>
      <c r="AD1057" s="16"/>
      <c r="AE1057" s="16"/>
      <c r="AF1057" s="16"/>
      <c r="AG1057" s="16"/>
      <c r="AH1057" s="140"/>
      <c r="AI1057" s="126"/>
      <c r="AJ1057" s="16"/>
      <c r="AK1057" s="16"/>
      <c r="AL1057" s="16"/>
      <c r="AM1057" s="140"/>
      <c r="AN1057" s="141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40"/>
      <c r="BG1057" s="126"/>
      <c r="BH1057" s="16"/>
      <c r="BI1057" s="16"/>
      <c r="BJ1057" s="16"/>
      <c r="BK1057" s="16"/>
      <c r="BL1057" s="16"/>
      <c r="BM1057" s="16"/>
      <c r="BN1057" s="16"/>
      <c r="BO1057" s="16"/>
      <c r="BP1057" s="140"/>
      <c r="BQ1057" s="126"/>
      <c r="BR1057" s="16"/>
      <c r="BS1057" s="16"/>
      <c r="BT1057" s="16"/>
      <c r="BU1057" s="16"/>
      <c r="BV1057" s="16"/>
      <c r="BW1057" s="140"/>
      <c r="BX1057" s="126"/>
      <c r="BY1057" s="16"/>
      <c r="BZ1057" s="140"/>
      <c r="CA1057" s="126"/>
      <c r="CB1057" s="16"/>
      <c r="CC1057" s="140"/>
      <c r="CD1057" s="126"/>
      <c r="CE1057" s="16"/>
      <c r="CG1057" s="12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</row>
    <row r="1058" spans="1:147" s="107" customFormat="1" x14ac:dyDescent="0.2">
      <c r="A1058" s="81"/>
      <c r="B1058" s="16"/>
      <c r="C1058" s="115"/>
      <c r="D1058" s="116"/>
      <c r="E1058" s="16"/>
      <c r="F1058" s="16"/>
      <c r="G1058" s="16"/>
      <c r="H1058" s="16"/>
      <c r="J1058" s="126"/>
      <c r="K1058" s="126"/>
      <c r="L1058" s="126"/>
      <c r="M1058" s="126"/>
      <c r="N1058" s="126"/>
      <c r="O1058" s="126"/>
      <c r="P1058" s="126"/>
      <c r="Q1058" s="58"/>
      <c r="R1058" s="139"/>
      <c r="S1058" s="58"/>
      <c r="T1058" s="16"/>
      <c r="U1058" s="16"/>
      <c r="V1058" s="16"/>
      <c r="W1058" s="16"/>
      <c r="X1058" s="16"/>
      <c r="Y1058" s="16"/>
      <c r="Z1058" s="16"/>
      <c r="AA1058" s="140"/>
      <c r="AB1058" s="126"/>
      <c r="AC1058" s="16"/>
      <c r="AD1058" s="16"/>
      <c r="AE1058" s="16"/>
      <c r="AF1058" s="16"/>
      <c r="AG1058" s="16"/>
      <c r="AH1058" s="140"/>
      <c r="AI1058" s="126"/>
      <c r="AJ1058" s="16"/>
      <c r="AK1058" s="16"/>
      <c r="AL1058" s="16"/>
      <c r="AM1058" s="140"/>
      <c r="AN1058" s="141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40"/>
      <c r="BG1058" s="126"/>
      <c r="BH1058" s="16"/>
      <c r="BI1058" s="16"/>
      <c r="BJ1058" s="16"/>
      <c r="BK1058" s="16"/>
      <c r="BL1058" s="16"/>
      <c r="BM1058" s="16"/>
      <c r="BN1058" s="16"/>
      <c r="BO1058" s="16"/>
      <c r="BP1058" s="140"/>
      <c r="BQ1058" s="126"/>
      <c r="BR1058" s="16"/>
      <c r="BS1058" s="16"/>
      <c r="BT1058" s="16"/>
      <c r="BU1058" s="16"/>
      <c r="BV1058" s="16"/>
      <c r="BW1058" s="140"/>
      <c r="BX1058" s="126"/>
      <c r="BY1058" s="16"/>
      <c r="BZ1058" s="140"/>
      <c r="CA1058" s="126"/>
      <c r="CB1058" s="16"/>
      <c r="CC1058" s="140"/>
      <c r="CD1058" s="126"/>
      <c r="CE1058" s="16"/>
      <c r="CG1058" s="12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</row>
    <row r="1059" spans="1:147" s="107" customFormat="1" x14ac:dyDescent="0.2">
      <c r="A1059" s="81"/>
      <c r="B1059" s="16"/>
      <c r="C1059" s="115"/>
      <c r="D1059" s="116"/>
      <c r="E1059" s="16"/>
      <c r="F1059" s="16"/>
      <c r="G1059" s="16"/>
      <c r="H1059" s="16"/>
      <c r="J1059" s="126"/>
      <c r="K1059" s="126"/>
      <c r="L1059" s="126"/>
      <c r="M1059" s="126"/>
      <c r="N1059" s="126"/>
      <c r="O1059" s="126"/>
      <c r="P1059" s="126"/>
      <c r="Q1059" s="58"/>
      <c r="R1059" s="139"/>
      <c r="S1059" s="58"/>
      <c r="T1059" s="16"/>
      <c r="U1059" s="16"/>
      <c r="V1059" s="16"/>
      <c r="W1059" s="16"/>
      <c r="X1059" s="16"/>
      <c r="Y1059" s="16"/>
      <c r="Z1059" s="16"/>
      <c r="AA1059" s="140"/>
      <c r="AB1059" s="126"/>
      <c r="AC1059" s="16"/>
      <c r="AD1059" s="16"/>
      <c r="AE1059" s="16"/>
      <c r="AF1059" s="16"/>
      <c r="AG1059" s="16"/>
      <c r="AH1059" s="140"/>
      <c r="AI1059" s="126"/>
      <c r="AJ1059" s="16"/>
      <c r="AK1059" s="16"/>
      <c r="AL1059" s="16"/>
      <c r="AM1059" s="140"/>
      <c r="AN1059" s="141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40"/>
      <c r="BG1059" s="126"/>
      <c r="BH1059" s="16"/>
      <c r="BI1059" s="16"/>
      <c r="BJ1059" s="16"/>
      <c r="BK1059" s="16"/>
      <c r="BL1059" s="16"/>
      <c r="BM1059" s="16"/>
      <c r="BN1059" s="16"/>
      <c r="BO1059" s="16"/>
      <c r="BP1059" s="140"/>
      <c r="BQ1059" s="126"/>
      <c r="BR1059" s="16"/>
      <c r="BS1059" s="16"/>
      <c r="BT1059" s="16"/>
      <c r="BU1059" s="16"/>
      <c r="BV1059" s="16"/>
      <c r="BW1059" s="140"/>
      <c r="BX1059" s="126"/>
      <c r="BY1059" s="16"/>
      <c r="BZ1059" s="140"/>
      <c r="CA1059" s="126"/>
      <c r="CB1059" s="16"/>
      <c r="CC1059" s="140"/>
      <c r="CD1059" s="126"/>
      <c r="CE1059" s="16"/>
      <c r="CG1059" s="12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</row>
    <row r="1060" spans="1:147" s="107" customFormat="1" x14ac:dyDescent="0.2">
      <c r="A1060" s="81"/>
      <c r="B1060" s="16"/>
      <c r="C1060" s="115"/>
      <c r="D1060" s="116"/>
      <c r="E1060" s="16"/>
      <c r="F1060" s="16"/>
      <c r="G1060" s="16"/>
      <c r="H1060" s="16"/>
      <c r="J1060" s="126"/>
      <c r="K1060" s="126"/>
      <c r="L1060" s="126"/>
      <c r="M1060" s="126"/>
      <c r="N1060" s="126"/>
      <c r="O1060" s="126"/>
      <c r="P1060" s="126"/>
      <c r="Q1060" s="58"/>
      <c r="R1060" s="139"/>
      <c r="S1060" s="58"/>
      <c r="T1060" s="16"/>
      <c r="U1060" s="16"/>
      <c r="V1060" s="16"/>
      <c r="W1060" s="16"/>
      <c r="X1060" s="16"/>
      <c r="Y1060" s="16"/>
      <c r="Z1060" s="16"/>
      <c r="AA1060" s="140"/>
      <c r="AB1060" s="126"/>
      <c r="AC1060" s="16"/>
      <c r="AD1060" s="16"/>
      <c r="AE1060" s="16"/>
      <c r="AF1060" s="16"/>
      <c r="AG1060" s="16"/>
      <c r="AH1060" s="140"/>
      <c r="AI1060" s="126"/>
      <c r="AJ1060" s="16"/>
      <c r="AK1060" s="16"/>
      <c r="AL1060" s="16"/>
      <c r="AM1060" s="140"/>
      <c r="AN1060" s="141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40"/>
      <c r="BG1060" s="126"/>
      <c r="BH1060" s="16"/>
      <c r="BI1060" s="16"/>
      <c r="BJ1060" s="16"/>
      <c r="BK1060" s="16"/>
      <c r="BL1060" s="16"/>
      <c r="BM1060" s="16"/>
      <c r="BN1060" s="16"/>
      <c r="BO1060" s="16"/>
      <c r="BP1060" s="140"/>
      <c r="BQ1060" s="126"/>
      <c r="BR1060" s="16"/>
      <c r="BS1060" s="16"/>
      <c r="BT1060" s="16"/>
      <c r="BU1060" s="16"/>
      <c r="BV1060" s="16"/>
      <c r="BW1060" s="140"/>
      <c r="BX1060" s="126"/>
      <c r="BY1060" s="16"/>
      <c r="BZ1060" s="140"/>
      <c r="CA1060" s="126"/>
      <c r="CB1060" s="16"/>
      <c r="CC1060" s="140"/>
      <c r="CD1060" s="126"/>
      <c r="CE1060" s="16"/>
      <c r="CG1060" s="12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</row>
    <row r="1061" spans="1:147" s="107" customFormat="1" x14ac:dyDescent="0.2">
      <c r="A1061" s="81"/>
      <c r="B1061" s="16"/>
      <c r="C1061" s="115"/>
      <c r="D1061" s="116"/>
      <c r="E1061" s="16"/>
      <c r="F1061" s="16"/>
      <c r="G1061" s="16"/>
      <c r="H1061" s="16"/>
      <c r="J1061" s="126"/>
      <c r="K1061" s="126"/>
      <c r="L1061" s="126"/>
      <c r="M1061" s="126"/>
      <c r="N1061" s="126"/>
      <c r="O1061" s="126"/>
      <c r="P1061" s="126"/>
      <c r="Q1061" s="58"/>
      <c r="R1061" s="139"/>
      <c r="S1061" s="58"/>
      <c r="T1061" s="16"/>
      <c r="U1061" s="16"/>
      <c r="V1061" s="16"/>
      <c r="W1061" s="16"/>
      <c r="X1061" s="16"/>
      <c r="Y1061" s="16"/>
      <c r="Z1061" s="16"/>
      <c r="AA1061" s="140"/>
      <c r="AB1061" s="126"/>
      <c r="AC1061" s="16"/>
      <c r="AD1061" s="16"/>
      <c r="AE1061" s="16"/>
      <c r="AF1061" s="16"/>
      <c r="AG1061" s="16"/>
      <c r="AH1061" s="140"/>
      <c r="AI1061" s="126"/>
      <c r="AJ1061" s="16"/>
      <c r="AK1061" s="16"/>
      <c r="AL1061" s="16"/>
      <c r="AM1061" s="140"/>
      <c r="AN1061" s="141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40"/>
      <c r="BG1061" s="126"/>
      <c r="BH1061" s="16"/>
      <c r="BI1061" s="16"/>
      <c r="BJ1061" s="16"/>
      <c r="BK1061" s="16"/>
      <c r="BL1061" s="16"/>
      <c r="BM1061" s="16"/>
      <c r="BN1061" s="16"/>
      <c r="BO1061" s="16"/>
      <c r="BP1061" s="140"/>
      <c r="BQ1061" s="126"/>
      <c r="BR1061" s="16"/>
      <c r="BS1061" s="16"/>
      <c r="BT1061" s="16"/>
      <c r="BU1061" s="16"/>
      <c r="BV1061" s="16"/>
      <c r="BW1061" s="140"/>
      <c r="BX1061" s="126"/>
      <c r="BY1061" s="16"/>
      <c r="BZ1061" s="140"/>
      <c r="CA1061" s="126"/>
      <c r="CB1061" s="16"/>
      <c r="CC1061" s="140"/>
      <c r="CD1061" s="126"/>
      <c r="CE1061" s="16"/>
      <c r="CG1061" s="12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  <c r="DR1061" s="16"/>
      <c r="DS1061" s="16"/>
      <c r="DT1061" s="16"/>
      <c r="DU1061" s="16"/>
      <c r="DV1061" s="16"/>
      <c r="DW1061" s="16"/>
      <c r="DX1061" s="16"/>
      <c r="DY1061" s="16"/>
      <c r="DZ1061" s="16"/>
      <c r="EA1061" s="16"/>
      <c r="EB1061" s="16"/>
      <c r="EC1061" s="16"/>
      <c r="ED1061" s="16"/>
      <c r="EE1061" s="16"/>
      <c r="EF1061" s="16"/>
      <c r="EG1061" s="16"/>
      <c r="EH1061" s="16"/>
      <c r="EI1061" s="16"/>
      <c r="EJ1061" s="16"/>
      <c r="EK1061" s="16"/>
      <c r="EL1061" s="16"/>
      <c r="EM1061" s="16"/>
      <c r="EN1061" s="16"/>
      <c r="EO1061" s="16"/>
      <c r="EP1061" s="16"/>
      <c r="EQ1061" s="16"/>
    </row>
    <row r="1062" spans="1:147" s="107" customFormat="1" x14ac:dyDescent="0.2">
      <c r="A1062" s="81"/>
      <c r="B1062" s="16"/>
      <c r="C1062" s="115"/>
      <c r="D1062" s="116"/>
      <c r="E1062" s="16"/>
      <c r="F1062" s="16"/>
      <c r="G1062" s="16"/>
      <c r="H1062" s="16"/>
      <c r="J1062" s="126"/>
      <c r="K1062" s="126"/>
      <c r="L1062" s="126"/>
      <c r="M1062" s="126"/>
      <c r="N1062" s="126"/>
      <c r="O1062" s="126"/>
      <c r="P1062" s="126"/>
      <c r="Q1062" s="58"/>
      <c r="R1062" s="139"/>
      <c r="S1062" s="58"/>
      <c r="T1062" s="16"/>
      <c r="U1062" s="16"/>
      <c r="V1062" s="16"/>
      <c r="W1062" s="16"/>
      <c r="X1062" s="16"/>
      <c r="Y1062" s="16"/>
      <c r="Z1062" s="16"/>
      <c r="AA1062" s="140"/>
      <c r="AB1062" s="126"/>
      <c r="AC1062" s="16"/>
      <c r="AD1062" s="16"/>
      <c r="AE1062" s="16"/>
      <c r="AF1062" s="16"/>
      <c r="AG1062" s="16"/>
      <c r="AH1062" s="140"/>
      <c r="AI1062" s="126"/>
      <c r="AJ1062" s="16"/>
      <c r="AK1062" s="16"/>
      <c r="AL1062" s="16"/>
      <c r="AM1062" s="140"/>
      <c r="AN1062" s="141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40"/>
      <c r="BG1062" s="126"/>
      <c r="BH1062" s="16"/>
      <c r="BI1062" s="16"/>
      <c r="BJ1062" s="16"/>
      <c r="BK1062" s="16"/>
      <c r="BL1062" s="16"/>
      <c r="BM1062" s="16"/>
      <c r="BN1062" s="16"/>
      <c r="BO1062" s="16"/>
      <c r="BP1062" s="140"/>
      <c r="BQ1062" s="126"/>
      <c r="BR1062" s="16"/>
      <c r="BS1062" s="16"/>
      <c r="BT1062" s="16"/>
      <c r="BU1062" s="16"/>
      <c r="BV1062" s="16"/>
      <c r="BW1062" s="140"/>
      <c r="BX1062" s="126"/>
      <c r="BY1062" s="16"/>
      <c r="BZ1062" s="140"/>
      <c r="CA1062" s="126"/>
      <c r="CB1062" s="16"/>
      <c r="CC1062" s="140"/>
      <c r="CD1062" s="126"/>
      <c r="CE1062" s="16"/>
      <c r="CG1062" s="126"/>
      <c r="CH1062" s="16"/>
      <c r="CI1062" s="16"/>
      <c r="CJ1062" s="16"/>
      <c r="CK1062" s="16"/>
      <c r="CL1062" s="16"/>
      <c r="CM1062" s="16"/>
      <c r="CN1062" s="16"/>
      <c r="CO1062" s="16"/>
      <c r="CP1062" s="16"/>
      <c r="CQ1062" s="16"/>
      <c r="CR1062" s="16"/>
      <c r="CS1062" s="16"/>
      <c r="CT1062" s="16"/>
      <c r="CU1062" s="16"/>
      <c r="CV1062" s="16"/>
      <c r="CW1062" s="16"/>
      <c r="CX1062" s="16"/>
      <c r="CY1062" s="16"/>
      <c r="CZ1062" s="16"/>
      <c r="DA1062" s="16"/>
      <c r="DB1062" s="16"/>
      <c r="DC1062" s="16"/>
      <c r="DD1062" s="16"/>
      <c r="DE1062" s="16"/>
      <c r="DF1062" s="16"/>
      <c r="DG1062" s="16"/>
      <c r="DH1062" s="16"/>
      <c r="DI1062" s="16"/>
      <c r="DJ1062" s="16"/>
      <c r="DK1062" s="16"/>
      <c r="DL1062" s="16"/>
      <c r="DM1062" s="16"/>
      <c r="DN1062" s="16"/>
      <c r="DO1062" s="16"/>
      <c r="DP1062" s="16"/>
      <c r="DQ1062" s="16"/>
      <c r="DR1062" s="16"/>
      <c r="DS1062" s="16"/>
      <c r="DT1062" s="16"/>
      <c r="DU1062" s="16"/>
      <c r="DV1062" s="16"/>
      <c r="DW1062" s="16"/>
      <c r="DX1062" s="16"/>
      <c r="DY1062" s="16"/>
      <c r="DZ1062" s="16"/>
      <c r="EA1062" s="16"/>
      <c r="EB1062" s="16"/>
      <c r="EC1062" s="16"/>
      <c r="ED1062" s="16"/>
      <c r="EE1062" s="16"/>
      <c r="EF1062" s="16"/>
      <c r="EG1062" s="16"/>
      <c r="EH1062" s="16"/>
      <c r="EI1062" s="16"/>
      <c r="EJ1062" s="16"/>
      <c r="EK1062" s="16"/>
      <c r="EL1062" s="16"/>
      <c r="EM1062" s="16"/>
      <c r="EN1062" s="16"/>
      <c r="EO1062" s="16"/>
      <c r="EP1062" s="16"/>
      <c r="EQ1062" s="16"/>
    </row>
    <row r="1063" spans="1:147" s="107" customFormat="1" x14ac:dyDescent="0.2">
      <c r="A1063" s="81"/>
      <c r="B1063" s="16"/>
      <c r="C1063" s="115"/>
      <c r="D1063" s="116"/>
      <c r="E1063" s="16"/>
      <c r="F1063" s="16"/>
      <c r="G1063" s="16"/>
      <c r="H1063" s="16"/>
      <c r="J1063" s="126"/>
      <c r="K1063" s="126"/>
      <c r="L1063" s="126"/>
      <c r="M1063" s="126"/>
      <c r="N1063" s="126"/>
      <c r="O1063" s="126"/>
      <c r="P1063" s="126"/>
      <c r="Q1063" s="58"/>
      <c r="R1063" s="139"/>
      <c r="S1063" s="58"/>
      <c r="T1063" s="16"/>
      <c r="U1063" s="16"/>
      <c r="V1063" s="16"/>
      <c r="W1063" s="16"/>
      <c r="X1063" s="16"/>
      <c r="Y1063" s="16"/>
      <c r="Z1063" s="16"/>
      <c r="AA1063" s="140"/>
      <c r="AB1063" s="126"/>
      <c r="AC1063" s="16"/>
      <c r="AD1063" s="16"/>
      <c r="AE1063" s="16"/>
      <c r="AF1063" s="16"/>
      <c r="AG1063" s="16"/>
      <c r="AH1063" s="140"/>
      <c r="AI1063" s="126"/>
      <c r="AJ1063" s="16"/>
      <c r="AK1063" s="16"/>
      <c r="AL1063" s="16"/>
      <c r="AM1063" s="140"/>
      <c r="AN1063" s="141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40"/>
      <c r="BG1063" s="126"/>
      <c r="BH1063" s="16"/>
      <c r="BI1063" s="16"/>
      <c r="BJ1063" s="16"/>
      <c r="BK1063" s="16"/>
      <c r="BL1063" s="16"/>
      <c r="BM1063" s="16"/>
      <c r="BN1063" s="16"/>
      <c r="BO1063" s="16"/>
      <c r="BP1063" s="140"/>
      <c r="BQ1063" s="126"/>
      <c r="BR1063" s="16"/>
      <c r="BS1063" s="16"/>
      <c r="BT1063" s="16"/>
      <c r="BU1063" s="16"/>
      <c r="BV1063" s="16"/>
      <c r="BW1063" s="140"/>
      <c r="BX1063" s="126"/>
      <c r="BY1063" s="16"/>
      <c r="BZ1063" s="140"/>
      <c r="CA1063" s="126"/>
      <c r="CB1063" s="16"/>
      <c r="CC1063" s="140"/>
      <c r="CD1063" s="126"/>
      <c r="CE1063" s="16"/>
      <c r="CG1063" s="126"/>
      <c r="CH1063" s="16"/>
      <c r="CI1063" s="16"/>
      <c r="CJ1063" s="16"/>
      <c r="CK1063" s="16"/>
      <c r="CL1063" s="16"/>
      <c r="CM1063" s="16"/>
      <c r="CN1063" s="16"/>
      <c r="CO1063" s="16"/>
      <c r="CP1063" s="16"/>
      <c r="CQ1063" s="16"/>
      <c r="CR1063" s="16"/>
      <c r="CS1063" s="16"/>
      <c r="CT1063" s="16"/>
      <c r="CU1063" s="16"/>
      <c r="CV1063" s="16"/>
      <c r="CW1063" s="16"/>
      <c r="CX1063" s="16"/>
      <c r="CY1063" s="16"/>
      <c r="CZ1063" s="16"/>
      <c r="DA1063" s="16"/>
      <c r="DB1063" s="16"/>
      <c r="DC1063" s="16"/>
      <c r="DD1063" s="16"/>
      <c r="DE1063" s="16"/>
      <c r="DF1063" s="16"/>
      <c r="DG1063" s="16"/>
      <c r="DH1063" s="16"/>
      <c r="DI1063" s="16"/>
      <c r="DJ1063" s="16"/>
      <c r="DK1063" s="16"/>
      <c r="DL1063" s="16"/>
      <c r="DM1063" s="16"/>
      <c r="DN1063" s="16"/>
      <c r="DO1063" s="16"/>
      <c r="DP1063" s="16"/>
      <c r="DQ1063" s="16"/>
      <c r="DR1063" s="16"/>
      <c r="DS1063" s="16"/>
      <c r="DT1063" s="16"/>
      <c r="DU1063" s="16"/>
      <c r="DV1063" s="16"/>
      <c r="DW1063" s="16"/>
      <c r="DX1063" s="16"/>
      <c r="DY1063" s="16"/>
      <c r="DZ1063" s="16"/>
      <c r="EA1063" s="16"/>
      <c r="EB1063" s="16"/>
      <c r="EC1063" s="16"/>
      <c r="ED1063" s="16"/>
      <c r="EE1063" s="16"/>
      <c r="EF1063" s="16"/>
      <c r="EG1063" s="16"/>
      <c r="EH1063" s="16"/>
      <c r="EI1063" s="16"/>
      <c r="EJ1063" s="16"/>
      <c r="EK1063" s="16"/>
      <c r="EL1063" s="16"/>
      <c r="EM1063" s="16"/>
      <c r="EN1063" s="16"/>
      <c r="EO1063" s="16"/>
      <c r="EP1063" s="16"/>
      <c r="EQ1063" s="16"/>
    </row>
    <row r="1064" spans="1:147" s="107" customFormat="1" x14ac:dyDescent="0.2">
      <c r="A1064" s="81"/>
      <c r="B1064" s="16"/>
      <c r="C1064" s="115"/>
      <c r="D1064" s="116"/>
      <c r="E1064" s="16"/>
      <c r="F1064" s="16"/>
      <c r="G1064" s="16"/>
      <c r="H1064" s="16"/>
      <c r="J1064" s="126"/>
      <c r="K1064" s="126"/>
      <c r="L1064" s="126"/>
      <c r="M1064" s="126"/>
      <c r="N1064" s="126"/>
      <c r="O1064" s="126"/>
      <c r="P1064" s="126"/>
      <c r="Q1064" s="58"/>
      <c r="R1064" s="139"/>
      <c r="S1064" s="58"/>
      <c r="T1064" s="16"/>
      <c r="U1064" s="16"/>
      <c r="V1064" s="16"/>
      <c r="W1064" s="16"/>
      <c r="X1064" s="16"/>
      <c r="Y1064" s="16"/>
      <c r="Z1064" s="16"/>
      <c r="AA1064" s="140"/>
      <c r="AB1064" s="126"/>
      <c r="AC1064" s="16"/>
      <c r="AD1064" s="16"/>
      <c r="AE1064" s="16"/>
      <c r="AF1064" s="16"/>
      <c r="AG1064" s="16"/>
      <c r="AH1064" s="140"/>
      <c r="AI1064" s="126"/>
      <c r="AJ1064" s="16"/>
      <c r="AK1064" s="16"/>
      <c r="AL1064" s="16"/>
      <c r="AM1064" s="140"/>
      <c r="AN1064" s="141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40"/>
      <c r="BG1064" s="126"/>
      <c r="BH1064" s="16"/>
      <c r="BI1064" s="16"/>
      <c r="BJ1064" s="16"/>
      <c r="BK1064" s="16"/>
      <c r="BL1064" s="16"/>
      <c r="BM1064" s="16"/>
      <c r="BN1064" s="16"/>
      <c r="BO1064" s="16"/>
      <c r="BP1064" s="140"/>
      <c r="BQ1064" s="126"/>
      <c r="BR1064" s="16"/>
      <c r="BS1064" s="16"/>
      <c r="BT1064" s="16"/>
      <c r="BU1064" s="16"/>
      <c r="BV1064" s="16"/>
      <c r="BW1064" s="140"/>
      <c r="BX1064" s="126"/>
      <c r="BY1064" s="16"/>
      <c r="BZ1064" s="140"/>
      <c r="CA1064" s="126"/>
      <c r="CB1064" s="16"/>
      <c r="CC1064" s="140"/>
      <c r="CD1064" s="126"/>
      <c r="CE1064" s="16"/>
      <c r="CG1064" s="12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  <c r="DR1064" s="16"/>
      <c r="DS1064" s="16"/>
      <c r="DT1064" s="16"/>
      <c r="DU1064" s="16"/>
      <c r="DV1064" s="16"/>
      <c r="DW1064" s="16"/>
      <c r="DX1064" s="16"/>
      <c r="DY1064" s="16"/>
      <c r="DZ1064" s="16"/>
      <c r="EA1064" s="16"/>
      <c r="EB1064" s="16"/>
      <c r="EC1064" s="16"/>
      <c r="ED1064" s="16"/>
      <c r="EE1064" s="16"/>
      <c r="EF1064" s="16"/>
      <c r="EG1064" s="16"/>
      <c r="EH1064" s="16"/>
      <c r="EI1064" s="16"/>
      <c r="EJ1064" s="16"/>
      <c r="EK1064" s="16"/>
      <c r="EL1064" s="16"/>
      <c r="EM1064" s="16"/>
      <c r="EN1064" s="16"/>
      <c r="EO1064" s="16"/>
      <c r="EP1064" s="16"/>
      <c r="EQ1064" s="16"/>
    </row>
    <row r="1065" spans="1:147" s="107" customFormat="1" x14ac:dyDescent="0.2">
      <c r="A1065" s="81"/>
      <c r="B1065" s="16"/>
      <c r="C1065" s="115"/>
      <c r="D1065" s="116"/>
      <c r="E1065" s="16"/>
      <c r="F1065" s="16"/>
      <c r="G1065" s="16"/>
      <c r="H1065" s="16"/>
      <c r="J1065" s="126"/>
      <c r="K1065" s="126"/>
      <c r="L1065" s="126"/>
      <c r="M1065" s="126"/>
      <c r="N1065" s="126"/>
      <c r="O1065" s="126"/>
      <c r="P1065" s="126"/>
      <c r="Q1065" s="58"/>
      <c r="R1065" s="139"/>
      <c r="S1065" s="58"/>
      <c r="T1065" s="16"/>
      <c r="U1065" s="16"/>
      <c r="V1065" s="16"/>
      <c r="W1065" s="16"/>
      <c r="X1065" s="16"/>
      <c r="Y1065" s="16"/>
      <c r="Z1065" s="16"/>
      <c r="AA1065" s="140"/>
      <c r="AB1065" s="126"/>
      <c r="AC1065" s="16"/>
      <c r="AD1065" s="16"/>
      <c r="AE1065" s="16"/>
      <c r="AF1065" s="16"/>
      <c r="AG1065" s="16"/>
      <c r="AH1065" s="140"/>
      <c r="AI1065" s="126"/>
      <c r="AJ1065" s="16"/>
      <c r="AK1065" s="16"/>
      <c r="AL1065" s="16"/>
      <c r="AM1065" s="140"/>
      <c r="AN1065" s="141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40"/>
      <c r="BG1065" s="126"/>
      <c r="BH1065" s="16"/>
      <c r="BI1065" s="16"/>
      <c r="BJ1065" s="16"/>
      <c r="BK1065" s="16"/>
      <c r="BL1065" s="16"/>
      <c r="BM1065" s="16"/>
      <c r="BN1065" s="16"/>
      <c r="BO1065" s="16"/>
      <c r="BP1065" s="140"/>
      <c r="BQ1065" s="126"/>
      <c r="BR1065" s="16"/>
      <c r="BS1065" s="16"/>
      <c r="BT1065" s="16"/>
      <c r="BU1065" s="16"/>
      <c r="BV1065" s="16"/>
      <c r="BW1065" s="140"/>
      <c r="BX1065" s="126"/>
      <c r="BY1065" s="16"/>
      <c r="BZ1065" s="140"/>
      <c r="CA1065" s="126"/>
      <c r="CB1065" s="16"/>
      <c r="CC1065" s="140"/>
      <c r="CD1065" s="126"/>
      <c r="CE1065" s="16"/>
      <c r="CG1065" s="12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  <c r="DR1065" s="16"/>
      <c r="DS1065" s="16"/>
      <c r="DT1065" s="16"/>
      <c r="DU1065" s="16"/>
      <c r="DV1065" s="16"/>
      <c r="DW1065" s="16"/>
      <c r="DX1065" s="16"/>
      <c r="DY1065" s="16"/>
      <c r="DZ1065" s="16"/>
      <c r="EA1065" s="16"/>
      <c r="EB1065" s="16"/>
      <c r="EC1065" s="16"/>
      <c r="ED1065" s="16"/>
      <c r="EE1065" s="16"/>
      <c r="EF1065" s="16"/>
      <c r="EG1065" s="16"/>
      <c r="EH1065" s="16"/>
      <c r="EI1065" s="16"/>
      <c r="EJ1065" s="16"/>
      <c r="EK1065" s="16"/>
      <c r="EL1065" s="16"/>
      <c r="EM1065" s="16"/>
      <c r="EN1065" s="16"/>
      <c r="EO1065" s="16"/>
      <c r="EP1065" s="16"/>
      <c r="EQ1065" s="16"/>
    </row>
    <row r="1066" spans="1:147" s="107" customFormat="1" x14ac:dyDescent="0.2">
      <c r="A1066" s="81"/>
      <c r="B1066" s="16"/>
      <c r="C1066" s="115"/>
      <c r="D1066" s="116"/>
      <c r="E1066" s="16"/>
      <c r="F1066" s="16"/>
      <c r="G1066" s="16"/>
      <c r="H1066" s="16"/>
      <c r="J1066" s="126"/>
      <c r="K1066" s="126"/>
      <c r="L1066" s="126"/>
      <c r="M1066" s="126"/>
      <c r="N1066" s="126"/>
      <c r="O1066" s="126"/>
      <c r="P1066" s="126"/>
      <c r="Q1066" s="58"/>
      <c r="R1066" s="139"/>
      <c r="S1066" s="58"/>
      <c r="T1066" s="16"/>
      <c r="U1066" s="16"/>
      <c r="V1066" s="16"/>
      <c r="W1066" s="16"/>
      <c r="X1066" s="16"/>
      <c r="Y1066" s="16"/>
      <c r="Z1066" s="16"/>
      <c r="AA1066" s="140"/>
      <c r="AB1066" s="126"/>
      <c r="AC1066" s="16"/>
      <c r="AD1066" s="16"/>
      <c r="AE1066" s="16"/>
      <c r="AF1066" s="16"/>
      <c r="AG1066" s="16"/>
      <c r="AH1066" s="140"/>
      <c r="AI1066" s="126"/>
      <c r="AJ1066" s="16"/>
      <c r="AK1066" s="16"/>
      <c r="AL1066" s="16"/>
      <c r="AM1066" s="140"/>
      <c r="AN1066" s="141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40"/>
      <c r="BG1066" s="126"/>
      <c r="BH1066" s="16"/>
      <c r="BI1066" s="16"/>
      <c r="BJ1066" s="16"/>
      <c r="BK1066" s="16"/>
      <c r="BL1066" s="16"/>
      <c r="BM1066" s="16"/>
      <c r="BN1066" s="16"/>
      <c r="BO1066" s="16"/>
      <c r="BP1066" s="140"/>
      <c r="BQ1066" s="126"/>
      <c r="BR1066" s="16"/>
      <c r="BS1066" s="16"/>
      <c r="BT1066" s="16"/>
      <c r="BU1066" s="16"/>
      <c r="BV1066" s="16"/>
      <c r="BW1066" s="140"/>
      <c r="BX1066" s="126"/>
      <c r="BY1066" s="16"/>
      <c r="BZ1066" s="140"/>
      <c r="CA1066" s="126"/>
      <c r="CB1066" s="16"/>
      <c r="CC1066" s="140"/>
      <c r="CD1066" s="126"/>
      <c r="CE1066" s="16"/>
      <c r="CG1066" s="12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</row>
    <row r="1067" spans="1:147" s="107" customFormat="1" x14ac:dyDescent="0.2">
      <c r="A1067" s="81"/>
      <c r="B1067" s="16"/>
      <c r="C1067" s="115"/>
      <c r="D1067" s="116"/>
      <c r="E1067" s="16"/>
      <c r="F1067" s="16"/>
      <c r="G1067" s="16"/>
      <c r="H1067" s="16"/>
      <c r="J1067" s="126"/>
      <c r="K1067" s="126"/>
      <c r="L1067" s="126"/>
      <c r="M1067" s="126"/>
      <c r="N1067" s="126"/>
      <c r="O1067" s="126"/>
      <c r="P1067" s="126"/>
      <c r="Q1067" s="58"/>
      <c r="R1067" s="139"/>
      <c r="S1067" s="58"/>
      <c r="T1067" s="16"/>
      <c r="U1067" s="16"/>
      <c r="V1067" s="16"/>
      <c r="W1067" s="16"/>
      <c r="X1067" s="16"/>
      <c r="Y1067" s="16"/>
      <c r="Z1067" s="16"/>
      <c r="AA1067" s="140"/>
      <c r="AB1067" s="126"/>
      <c r="AC1067" s="16"/>
      <c r="AD1067" s="16"/>
      <c r="AE1067" s="16"/>
      <c r="AF1067" s="16"/>
      <c r="AG1067" s="16"/>
      <c r="AH1067" s="140"/>
      <c r="AI1067" s="126"/>
      <c r="AJ1067" s="16"/>
      <c r="AK1067" s="16"/>
      <c r="AL1067" s="16"/>
      <c r="AM1067" s="140"/>
      <c r="AN1067" s="141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40"/>
      <c r="BG1067" s="126"/>
      <c r="BH1067" s="16"/>
      <c r="BI1067" s="16"/>
      <c r="BJ1067" s="16"/>
      <c r="BK1067" s="16"/>
      <c r="BL1067" s="16"/>
      <c r="BM1067" s="16"/>
      <c r="BN1067" s="16"/>
      <c r="BO1067" s="16"/>
      <c r="BP1067" s="140"/>
      <c r="BQ1067" s="126"/>
      <c r="BR1067" s="16"/>
      <c r="BS1067" s="16"/>
      <c r="BT1067" s="16"/>
      <c r="BU1067" s="16"/>
      <c r="BV1067" s="16"/>
      <c r="BW1067" s="140"/>
      <c r="BX1067" s="126"/>
      <c r="BY1067" s="16"/>
      <c r="BZ1067" s="140"/>
      <c r="CA1067" s="126"/>
      <c r="CB1067" s="16"/>
      <c r="CC1067" s="140"/>
      <c r="CD1067" s="126"/>
      <c r="CE1067" s="16"/>
      <c r="CG1067" s="126"/>
      <c r="CH1067" s="16"/>
      <c r="CI1067" s="16"/>
      <c r="CJ1067" s="16"/>
      <c r="CK1067" s="16"/>
      <c r="CL1067" s="16"/>
      <c r="CM1067" s="16"/>
      <c r="CN1067" s="16"/>
      <c r="CO1067" s="16"/>
      <c r="CP1067" s="16"/>
      <c r="CQ1067" s="16"/>
      <c r="CR1067" s="16"/>
      <c r="CS1067" s="16"/>
      <c r="CT1067" s="16"/>
      <c r="CU1067" s="16"/>
      <c r="CV1067" s="16"/>
      <c r="CW1067" s="16"/>
      <c r="CX1067" s="16"/>
      <c r="CY1067" s="16"/>
      <c r="CZ1067" s="16"/>
      <c r="DA1067" s="16"/>
      <c r="DB1067" s="16"/>
      <c r="DC1067" s="16"/>
      <c r="DD1067" s="16"/>
      <c r="DE1067" s="16"/>
      <c r="DF1067" s="16"/>
      <c r="DG1067" s="16"/>
      <c r="DH1067" s="16"/>
      <c r="DI1067" s="16"/>
      <c r="DJ1067" s="16"/>
      <c r="DK1067" s="16"/>
      <c r="DL1067" s="16"/>
      <c r="DM1067" s="16"/>
      <c r="DN1067" s="16"/>
      <c r="DO1067" s="16"/>
      <c r="DP1067" s="16"/>
      <c r="DQ1067" s="16"/>
      <c r="DR1067" s="16"/>
      <c r="DS1067" s="16"/>
      <c r="DT1067" s="16"/>
      <c r="DU1067" s="16"/>
      <c r="DV1067" s="16"/>
      <c r="DW1067" s="16"/>
      <c r="DX1067" s="16"/>
      <c r="DY1067" s="16"/>
      <c r="DZ1067" s="16"/>
      <c r="EA1067" s="16"/>
      <c r="EB1067" s="16"/>
      <c r="EC1067" s="16"/>
      <c r="ED1067" s="16"/>
      <c r="EE1067" s="16"/>
      <c r="EF1067" s="16"/>
      <c r="EG1067" s="16"/>
      <c r="EH1067" s="16"/>
      <c r="EI1067" s="16"/>
      <c r="EJ1067" s="16"/>
      <c r="EK1067" s="16"/>
      <c r="EL1067" s="16"/>
      <c r="EM1067" s="16"/>
      <c r="EN1067" s="16"/>
      <c r="EO1067" s="16"/>
      <c r="EP1067" s="16"/>
      <c r="EQ1067" s="16"/>
    </row>
    <row r="1068" spans="1:147" s="107" customFormat="1" x14ac:dyDescent="0.2">
      <c r="A1068" s="81"/>
      <c r="B1068" s="16"/>
      <c r="C1068" s="115"/>
      <c r="D1068" s="116"/>
      <c r="E1068" s="16"/>
      <c r="F1068" s="16"/>
      <c r="G1068" s="16"/>
      <c r="H1068" s="16"/>
      <c r="J1068" s="126"/>
      <c r="K1068" s="126"/>
      <c r="L1068" s="126"/>
      <c r="M1068" s="126"/>
      <c r="N1068" s="126"/>
      <c r="O1068" s="126"/>
      <c r="P1068" s="126"/>
      <c r="Q1068" s="58"/>
      <c r="R1068" s="139"/>
      <c r="S1068" s="58"/>
      <c r="T1068" s="16"/>
      <c r="U1068" s="16"/>
      <c r="V1068" s="16"/>
      <c r="W1068" s="16"/>
      <c r="X1068" s="16"/>
      <c r="Y1068" s="16"/>
      <c r="Z1068" s="16"/>
      <c r="AA1068" s="140"/>
      <c r="AB1068" s="126"/>
      <c r="AC1068" s="16"/>
      <c r="AD1068" s="16"/>
      <c r="AE1068" s="16"/>
      <c r="AF1068" s="16"/>
      <c r="AG1068" s="16"/>
      <c r="AH1068" s="140"/>
      <c r="AI1068" s="126"/>
      <c r="AJ1068" s="16"/>
      <c r="AK1068" s="16"/>
      <c r="AL1068" s="16"/>
      <c r="AM1068" s="140"/>
      <c r="AN1068" s="141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40"/>
      <c r="BG1068" s="126"/>
      <c r="BH1068" s="16"/>
      <c r="BI1068" s="16"/>
      <c r="BJ1068" s="16"/>
      <c r="BK1068" s="16"/>
      <c r="BL1068" s="16"/>
      <c r="BM1068" s="16"/>
      <c r="BN1068" s="16"/>
      <c r="BO1068" s="16"/>
      <c r="BP1068" s="140"/>
      <c r="BQ1068" s="126"/>
      <c r="BR1068" s="16"/>
      <c r="BS1068" s="16"/>
      <c r="BT1068" s="16"/>
      <c r="BU1068" s="16"/>
      <c r="BV1068" s="16"/>
      <c r="BW1068" s="140"/>
      <c r="BX1068" s="126"/>
      <c r="BY1068" s="16"/>
      <c r="BZ1068" s="140"/>
      <c r="CA1068" s="126"/>
      <c r="CB1068" s="16"/>
      <c r="CC1068" s="140"/>
      <c r="CD1068" s="126"/>
      <c r="CE1068" s="16"/>
      <c r="CG1068" s="12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  <c r="DZ1068" s="16"/>
      <c r="EA1068" s="16"/>
      <c r="EB1068" s="16"/>
      <c r="EC1068" s="16"/>
      <c r="ED1068" s="16"/>
      <c r="EE1068" s="16"/>
      <c r="EF1068" s="16"/>
      <c r="EG1068" s="16"/>
      <c r="EH1068" s="16"/>
      <c r="EI1068" s="16"/>
      <c r="EJ1068" s="16"/>
      <c r="EK1068" s="16"/>
      <c r="EL1068" s="16"/>
      <c r="EM1068" s="16"/>
      <c r="EN1068" s="16"/>
      <c r="EO1068" s="16"/>
      <c r="EP1068" s="16"/>
      <c r="EQ1068" s="16"/>
    </row>
    <row r="1069" spans="1:147" s="107" customFormat="1" x14ac:dyDescent="0.2">
      <c r="A1069" s="81"/>
      <c r="B1069" s="16"/>
      <c r="C1069" s="115"/>
      <c r="D1069" s="116"/>
      <c r="E1069" s="16"/>
      <c r="F1069" s="16"/>
      <c r="G1069" s="16"/>
      <c r="H1069" s="16"/>
      <c r="J1069" s="126"/>
      <c r="K1069" s="126"/>
      <c r="L1069" s="126"/>
      <c r="M1069" s="126"/>
      <c r="N1069" s="126"/>
      <c r="O1069" s="126"/>
      <c r="P1069" s="126"/>
      <c r="Q1069" s="58"/>
      <c r="R1069" s="139"/>
      <c r="S1069" s="58"/>
      <c r="T1069" s="16"/>
      <c r="U1069" s="16"/>
      <c r="V1069" s="16"/>
      <c r="W1069" s="16"/>
      <c r="X1069" s="16"/>
      <c r="Y1069" s="16"/>
      <c r="Z1069" s="16"/>
      <c r="AA1069" s="140"/>
      <c r="AB1069" s="126"/>
      <c r="AC1069" s="16"/>
      <c r="AD1069" s="16"/>
      <c r="AE1069" s="16"/>
      <c r="AF1069" s="16"/>
      <c r="AG1069" s="16"/>
      <c r="AH1069" s="140"/>
      <c r="AI1069" s="126"/>
      <c r="AJ1069" s="16"/>
      <c r="AK1069" s="16"/>
      <c r="AL1069" s="16"/>
      <c r="AM1069" s="140"/>
      <c r="AN1069" s="141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40"/>
      <c r="BG1069" s="126"/>
      <c r="BH1069" s="16"/>
      <c r="BI1069" s="16"/>
      <c r="BJ1069" s="16"/>
      <c r="BK1069" s="16"/>
      <c r="BL1069" s="16"/>
      <c r="BM1069" s="16"/>
      <c r="BN1069" s="16"/>
      <c r="BO1069" s="16"/>
      <c r="BP1069" s="140"/>
      <c r="BQ1069" s="126"/>
      <c r="BR1069" s="16"/>
      <c r="BS1069" s="16"/>
      <c r="BT1069" s="16"/>
      <c r="BU1069" s="16"/>
      <c r="BV1069" s="16"/>
      <c r="BW1069" s="140"/>
      <c r="BX1069" s="126"/>
      <c r="BY1069" s="16"/>
      <c r="BZ1069" s="140"/>
      <c r="CA1069" s="126"/>
      <c r="CB1069" s="16"/>
      <c r="CC1069" s="140"/>
      <c r="CD1069" s="126"/>
      <c r="CE1069" s="16"/>
      <c r="CG1069" s="12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  <c r="DR1069" s="16"/>
      <c r="DS1069" s="16"/>
      <c r="DT1069" s="16"/>
      <c r="DU1069" s="16"/>
      <c r="DV1069" s="16"/>
      <c r="DW1069" s="16"/>
      <c r="DX1069" s="16"/>
      <c r="DY1069" s="16"/>
      <c r="DZ1069" s="16"/>
      <c r="EA1069" s="16"/>
      <c r="EB1069" s="16"/>
      <c r="EC1069" s="16"/>
      <c r="ED1069" s="16"/>
      <c r="EE1069" s="16"/>
      <c r="EF1069" s="16"/>
      <c r="EG1069" s="16"/>
      <c r="EH1069" s="16"/>
      <c r="EI1069" s="16"/>
      <c r="EJ1069" s="16"/>
      <c r="EK1069" s="16"/>
      <c r="EL1069" s="16"/>
      <c r="EM1069" s="16"/>
      <c r="EN1069" s="16"/>
      <c r="EO1069" s="16"/>
      <c r="EP1069" s="16"/>
      <c r="EQ1069" s="16"/>
    </row>
    <row r="1070" spans="1:147" s="107" customFormat="1" x14ac:dyDescent="0.2">
      <c r="A1070" s="81"/>
      <c r="B1070" s="16"/>
      <c r="C1070" s="115"/>
      <c r="D1070" s="116"/>
      <c r="E1070" s="16"/>
      <c r="F1070" s="16"/>
      <c r="G1070" s="16"/>
      <c r="H1070" s="16"/>
      <c r="J1070" s="126"/>
      <c r="K1070" s="126"/>
      <c r="L1070" s="126"/>
      <c r="M1070" s="126"/>
      <c r="N1070" s="126"/>
      <c r="O1070" s="126"/>
      <c r="P1070" s="126"/>
      <c r="Q1070" s="58"/>
      <c r="R1070" s="139"/>
      <c r="S1070" s="58"/>
      <c r="T1070" s="16"/>
      <c r="U1070" s="16"/>
      <c r="V1070" s="16"/>
      <c r="W1070" s="16"/>
      <c r="X1070" s="16"/>
      <c r="Y1070" s="16"/>
      <c r="Z1070" s="16"/>
      <c r="AA1070" s="140"/>
      <c r="AB1070" s="126"/>
      <c r="AC1070" s="16"/>
      <c r="AD1070" s="16"/>
      <c r="AE1070" s="16"/>
      <c r="AF1070" s="16"/>
      <c r="AG1070" s="16"/>
      <c r="AH1070" s="140"/>
      <c r="AI1070" s="126"/>
      <c r="AJ1070" s="16"/>
      <c r="AK1070" s="16"/>
      <c r="AL1070" s="16"/>
      <c r="AM1070" s="140"/>
      <c r="AN1070" s="141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40"/>
      <c r="BG1070" s="126"/>
      <c r="BH1070" s="16"/>
      <c r="BI1070" s="16"/>
      <c r="BJ1070" s="16"/>
      <c r="BK1070" s="16"/>
      <c r="BL1070" s="16"/>
      <c r="BM1070" s="16"/>
      <c r="BN1070" s="16"/>
      <c r="BO1070" s="16"/>
      <c r="BP1070" s="140"/>
      <c r="BQ1070" s="126"/>
      <c r="BR1070" s="16"/>
      <c r="BS1070" s="16"/>
      <c r="BT1070" s="16"/>
      <c r="BU1070" s="16"/>
      <c r="BV1070" s="16"/>
      <c r="BW1070" s="140"/>
      <c r="BX1070" s="126"/>
      <c r="BY1070" s="16"/>
      <c r="BZ1070" s="140"/>
      <c r="CA1070" s="126"/>
      <c r="CB1070" s="16"/>
      <c r="CC1070" s="140"/>
      <c r="CD1070" s="126"/>
      <c r="CE1070" s="16"/>
      <c r="CG1070" s="12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  <c r="DZ1070" s="16"/>
      <c r="EA1070" s="16"/>
      <c r="EB1070" s="16"/>
      <c r="EC1070" s="16"/>
      <c r="ED1070" s="16"/>
      <c r="EE1070" s="16"/>
      <c r="EF1070" s="16"/>
      <c r="EG1070" s="16"/>
      <c r="EH1070" s="16"/>
      <c r="EI1070" s="16"/>
      <c r="EJ1070" s="16"/>
      <c r="EK1070" s="16"/>
      <c r="EL1070" s="16"/>
      <c r="EM1070" s="16"/>
      <c r="EN1070" s="16"/>
      <c r="EO1070" s="16"/>
      <c r="EP1070" s="16"/>
      <c r="EQ1070" s="16"/>
    </row>
    <row r="1071" spans="1:147" s="107" customFormat="1" x14ac:dyDescent="0.2">
      <c r="A1071" s="138"/>
      <c r="B1071" s="16"/>
      <c r="C1071" s="115"/>
      <c r="D1071" s="116"/>
      <c r="E1071" s="16"/>
      <c r="F1071" s="16"/>
      <c r="G1071" s="16"/>
      <c r="H1071" s="16"/>
      <c r="J1071" s="126"/>
      <c r="K1071" s="126"/>
      <c r="L1071" s="126"/>
      <c r="M1071" s="126"/>
      <c r="N1071" s="126"/>
      <c r="O1071" s="126"/>
      <c r="P1071" s="126"/>
      <c r="Q1071" s="58"/>
      <c r="R1071" s="139"/>
      <c r="S1071" s="58"/>
      <c r="T1071" s="16"/>
      <c r="U1071" s="16"/>
      <c r="V1071" s="16"/>
      <c r="W1071" s="16"/>
      <c r="X1071" s="16"/>
      <c r="Y1071" s="16"/>
      <c r="Z1071" s="16"/>
      <c r="AA1071" s="140"/>
      <c r="AB1071" s="126"/>
      <c r="AC1071" s="16"/>
      <c r="AD1071" s="16"/>
      <c r="AE1071" s="16"/>
      <c r="AF1071" s="16"/>
      <c r="AG1071" s="16"/>
      <c r="AH1071" s="140"/>
      <c r="AI1071" s="126"/>
      <c r="AJ1071" s="16"/>
      <c r="AK1071" s="16"/>
      <c r="AL1071" s="16"/>
      <c r="AM1071" s="140"/>
      <c r="AN1071" s="141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40"/>
      <c r="BG1071" s="126"/>
      <c r="BH1071" s="16"/>
      <c r="BI1071" s="16"/>
      <c r="BJ1071" s="16"/>
      <c r="BK1071" s="16"/>
      <c r="BL1071" s="16"/>
      <c r="BM1071" s="16"/>
      <c r="BN1071" s="16"/>
      <c r="BO1071" s="16"/>
      <c r="BP1071" s="140"/>
      <c r="BQ1071" s="126"/>
      <c r="BR1071" s="16"/>
      <c r="BS1071" s="16"/>
      <c r="BT1071" s="16"/>
      <c r="BU1071" s="16"/>
      <c r="BV1071" s="16"/>
      <c r="BW1071" s="140"/>
      <c r="BX1071" s="126"/>
      <c r="BY1071" s="16"/>
      <c r="BZ1071" s="140"/>
      <c r="CA1071" s="126"/>
      <c r="CB1071" s="16"/>
      <c r="CC1071" s="140"/>
      <c r="CD1071" s="126"/>
      <c r="CE1071" s="16"/>
      <c r="CG1071" s="12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  <c r="DR1071" s="16"/>
      <c r="DS1071" s="16"/>
      <c r="DT1071" s="16"/>
      <c r="DU1071" s="16"/>
      <c r="DV1071" s="16"/>
      <c r="DW1071" s="16"/>
      <c r="DX1071" s="16"/>
      <c r="DY1071" s="16"/>
      <c r="DZ1071" s="16"/>
      <c r="EA1071" s="16"/>
      <c r="EB1071" s="16"/>
      <c r="EC1071" s="16"/>
      <c r="ED1071" s="16"/>
      <c r="EE1071" s="16"/>
      <c r="EF1071" s="16"/>
      <c r="EG1071" s="16"/>
      <c r="EH1071" s="16"/>
      <c r="EI1071" s="16"/>
      <c r="EJ1071" s="16"/>
      <c r="EK1071" s="16"/>
      <c r="EL1071" s="16"/>
      <c r="EM1071" s="16"/>
      <c r="EN1071" s="16"/>
      <c r="EO1071" s="16"/>
      <c r="EP1071" s="16"/>
      <c r="EQ1071" s="16"/>
    </row>
    <row r="1072" spans="1:147" s="107" customFormat="1" x14ac:dyDescent="0.2">
      <c r="A1072" s="81"/>
      <c r="B1072" s="16"/>
      <c r="C1072" s="115"/>
      <c r="D1072" s="116"/>
      <c r="E1072" s="16"/>
      <c r="F1072" s="16"/>
      <c r="G1072" s="16"/>
      <c r="H1072" s="16"/>
      <c r="J1072" s="126"/>
      <c r="K1072" s="126"/>
      <c r="L1072" s="126"/>
      <c r="M1072" s="126"/>
      <c r="N1072" s="126"/>
      <c r="O1072" s="126"/>
      <c r="P1072" s="126"/>
      <c r="Q1072" s="58"/>
      <c r="R1072" s="139"/>
      <c r="S1072" s="58"/>
      <c r="T1072" s="16"/>
      <c r="U1072" s="16"/>
      <c r="V1072" s="16"/>
      <c r="W1072" s="16"/>
      <c r="X1072" s="16"/>
      <c r="Y1072" s="16"/>
      <c r="Z1072" s="16"/>
      <c r="AA1072" s="140"/>
      <c r="AB1072" s="126"/>
      <c r="AC1072" s="16"/>
      <c r="AD1072" s="16"/>
      <c r="AE1072" s="16"/>
      <c r="AF1072" s="16"/>
      <c r="AG1072" s="16"/>
      <c r="AH1072" s="140"/>
      <c r="AI1072" s="126"/>
      <c r="AJ1072" s="16"/>
      <c r="AK1072" s="16"/>
      <c r="AL1072" s="16"/>
      <c r="AM1072" s="140"/>
      <c r="AN1072" s="141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40"/>
      <c r="BG1072" s="126"/>
      <c r="BH1072" s="16"/>
      <c r="BI1072" s="16"/>
      <c r="BJ1072" s="16"/>
      <c r="BK1072" s="16"/>
      <c r="BL1072" s="16"/>
      <c r="BM1072" s="16"/>
      <c r="BN1072" s="16"/>
      <c r="BO1072" s="16"/>
      <c r="BP1072" s="140"/>
      <c r="BQ1072" s="126"/>
      <c r="BR1072" s="16"/>
      <c r="BS1072" s="16"/>
      <c r="BT1072" s="16"/>
      <c r="BU1072" s="16"/>
      <c r="BV1072" s="16"/>
      <c r="BW1072" s="140"/>
      <c r="BX1072" s="126"/>
      <c r="BY1072" s="16"/>
      <c r="BZ1072" s="140"/>
      <c r="CA1072" s="126"/>
      <c r="CB1072" s="16"/>
      <c r="CC1072" s="140"/>
      <c r="CD1072" s="126"/>
      <c r="CE1072" s="16"/>
      <c r="CG1072" s="12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</row>
    <row r="1073" spans="1:147" s="107" customFormat="1" x14ac:dyDescent="0.2">
      <c r="A1073" s="81"/>
      <c r="B1073" s="16"/>
      <c r="C1073" s="115"/>
      <c r="D1073" s="116"/>
      <c r="E1073" s="16"/>
      <c r="F1073" s="16"/>
      <c r="G1073" s="16"/>
      <c r="H1073" s="16"/>
      <c r="J1073" s="126"/>
      <c r="K1073" s="126"/>
      <c r="L1073" s="126"/>
      <c r="M1073" s="126"/>
      <c r="N1073" s="126"/>
      <c r="O1073" s="126"/>
      <c r="P1073" s="126"/>
      <c r="Q1073" s="58"/>
      <c r="R1073" s="139"/>
      <c r="S1073" s="58"/>
      <c r="T1073" s="16"/>
      <c r="U1073" s="16"/>
      <c r="V1073" s="16"/>
      <c r="W1073" s="16"/>
      <c r="X1073" s="16"/>
      <c r="Y1073" s="16"/>
      <c r="Z1073" s="16"/>
      <c r="AA1073" s="140"/>
      <c r="AB1073" s="126"/>
      <c r="AC1073" s="16"/>
      <c r="AD1073" s="16"/>
      <c r="AE1073" s="16"/>
      <c r="AF1073" s="16"/>
      <c r="AG1073" s="16"/>
      <c r="AH1073" s="140"/>
      <c r="AI1073" s="126"/>
      <c r="AJ1073" s="16"/>
      <c r="AK1073" s="16"/>
      <c r="AL1073" s="16"/>
      <c r="AM1073" s="140"/>
      <c r="AN1073" s="141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40"/>
      <c r="BG1073" s="126"/>
      <c r="BH1073" s="16"/>
      <c r="BI1073" s="16"/>
      <c r="BJ1073" s="16"/>
      <c r="BK1073" s="16"/>
      <c r="BL1073" s="16"/>
      <c r="BM1073" s="16"/>
      <c r="BN1073" s="16"/>
      <c r="BO1073" s="16"/>
      <c r="BP1073" s="140"/>
      <c r="BQ1073" s="126"/>
      <c r="BR1073" s="16"/>
      <c r="BS1073" s="16"/>
      <c r="BT1073" s="16"/>
      <c r="BU1073" s="16"/>
      <c r="BV1073" s="16"/>
      <c r="BW1073" s="140"/>
      <c r="BX1073" s="126"/>
      <c r="BY1073" s="16"/>
      <c r="BZ1073" s="140"/>
      <c r="CA1073" s="126"/>
      <c r="CB1073" s="16"/>
      <c r="CC1073" s="140"/>
      <c r="CD1073" s="126"/>
      <c r="CE1073" s="16"/>
      <c r="CG1073" s="12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  <c r="DR1073" s="16"/>
      <c r="DS1073" s="16"/>
      <c r="DT1073" s="16"/>
      <c r="DU1073" s="16"/>
      <c r="DV1073" s="16"/>
      <c r="DW1073" s="16"/>
      <c r="DX1073" s="16"/>
      <c r="DY1073" s="16"/>
      <c r="DZ1073" s="16"/>
      <c r="EA1073" s="16"/>
      <c r="EB1073" s="16"/>
      <c r="EC1073" s="16"/>
      <c r="ED1073" s="16"/>
      <c r="EE1073" s="16"/>
      <c r="EF1073" s="16"/>
      <c r="EG1073" s="16"/>
      <c r="EH1073" s="16"/>
      <c r="EI1073" s="16"/>
      <c r="EJ1073" s="16"/>
      <c r="EK1073" s="16"/>
      <c r="EL1073" s="16"/>
      <c r="EM1073" s="16"/>
      <c r="EN1073" s="16"/>
      <c r="EO1073" s="16"/>
      <c r="EP1073" s="16"/>
      <c r="EQ1073" s="16"/>
    </row>
    <row r="1074" spans="1:147" s="107" customFormat="1" x14ac:dyDescent="0.2">
      <c r="A1074" s="81"/>
      <c r="B1074" s="16"/>
      <c r="C1074" s="115"/>
      <c r="D1074" s="116"/>
      <c r="E1074" s="16"/>
      <c r="F1074" s="16"/>
      <c r="G1074" s="16"/>
      <c r="H1074" s="16"/>
      <c r="J1074" s="126"/>
      <c r="K1074" s="126"/>
      <c r="L1074" s="126"/>
      <c r="M1074" s="126"/>
      <c r="N1074" s="126"/>
      <c r="O1074" s="126"/>
      <c r="P1074" s="126"/>
      <c r="Q1074" s="58"/>
      <c r="R1074" s="139"/>
      <c r="S1074" s="58"/>
      <c r="T1074" s="16"/>
      <c r="U1074" s="16"/>
      <c r="V1074" s="16"/>
      <c r="W1074" s="16"/>
      <c r="X1074" s="16"/>
      <c r="Y1074" s="16"/>
      <c r="Z1074" s="16"/>
      <c r="AA1074" s="140"/>
      <c r="AB1074" s="126"/>
      <c r="AC1074" s="16"/>
      <c r="AD1074" s="16"/>
      <c r="AE1074" s="16"/>
      <c r="AF1074" s="16"/>
      <c r="AG1074" s="16"/>
      <c r="AH1074" s="140"/>
      <c r="AI1074" s="126"/>
      <c r="AJ1074" s="16"/>
      <c r="AK1074" s="16"/>
      <c r="AL1074" s="16"/>
      <c r="AM1074" s="140"/>
      <c r="AN1074" s="141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40"/>
      <c r="BG1074" s="126"/>
      <c r="BH1074" s="16"/>
      <c r="BI1074" s="16"/>
      <c r="BJ1074" s="16"/>
      <c r="BK1074" s="16"/>
      <c r="BL1074" s="16"/>
      <c r="BM1074" s="16"/>
      <c r="BN1074" s="16"/>
      <c r="BO1074" s="16"/>
      <c r="BP1074" s="140"/>
      <c r="BQ1074" s="126"/>
      <c r="BR1074" s="16"/>
      <c r="BS1074" s="16"/>
      <c r="BT1074" s="16"/>
      <c r="BU1074" s="16"/>
      <c r="BV1074" s="16"/>
      <c r="BW1074" s="140"/>
      <c r="BX1074" s="126"/>
      <c r="BY1074" s="16"/>
      <c r="BZ1074" s="140"/>
      <c r="CA1074" s="126"/>
      <c r="CB1074" s="16"/>
      <c r="CC1074" s="140"/>
      <c r="CD1074" s="126"/>
      <c r="CE1074" s="16"/>
      <c r="CG1074" s="12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  <c r="DZ1074" s="16"/>
      <c r="EA1074" s="16"/>
      <c r="EB1074" s="16"/>
      <c r="EC1074" s="16"/>
      <c r="ED1074" s="16"/>
      <c r="EE1074" s="16"/>
      <c r="EF1074" s="16"/>
      <c r="EG1074" s="16"/>
      <c r="EH1074" s="16"/>
      <c r="EI1074" s="16"/>
      <c r="EJ1074" s="16"/>
      <c r="EK1074" s="16"/>
      <c r="EL1074" s="16"/>
      <c r="EM1074" s="16"/>
      <c r="EN1074" s="16"/>
      <c r="EO1074" s="16"/>
      <c r="EP1074" s="16"/>
      <c r="EQ1074" s="16"/>
    </row>
    <row r="1075" spans="1:147" s="107" customFormat="1" x14ac:dyDescent="0.2">
      <c r="A1075" s="81"/>
      <c r="B1075" s="16"/>
      <c r="C1075" s="115"/>
      <c r="D1075" s="116"/>
      <c r="E1075" s="16"/>
      <c r="F1075" s="16"/>
      <c r="G1075" s="16"/>
      <c r="H1075" s="16"/>
      <c r="J1075" s="126"/>
      <c r="K1075" s="126"/>
      <c r="L1075" s="126"/>
      <c r="M1075" s="126"/>
      <c r="N1075" s="126"/>
      <c r="O1075" s="126"/>
      <c r="P1075" s="126"/>
      <c r="Q1075" s="58"/>
      <c r="R1075" s="139"/>
      <c r="S1075" s="58"/>
      <c r="T1075" s="16"/>
      <c r="U1075" s="16"/>
      <c r="V1075" s="16"/>
      <c r="W1075" s="16"/>
      <c r="X1075" s="16"/>
      <c r="Y1075" s="16"/>
      <c r="Z1075" s="16"/>
      <c r="AA1075" s="140"/>
      <c r="AB1075" s="126"/>
      <c r="AC1075" s="16"/>
      <c r="AD1075" s="16"/>
      <c r="AE1075" s="16"/>
      <c r="AF1075" s="16"/>
      <c r="AG1075" s="16"/>
      <c r="AH1075" s="140"/>
      <c r="AI1075" s="126"/>
      <c r="AJ1075" s="16"/>
      <c r="AK1075" s="16"/>
      <c r="AL1075" s="16"/>
      <c r="AM1075" s="140"/>
      <c r="AN1075" s="141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40"/>
      <c r="BG1075" s="126"/>
      <c r="BH1075" s="16"/>
      <c r="BI1075" s="16"/>
      <c r="BJ1075" s="16"/>
      <c r="BK1075" s="16"/>
      <c r="BL1075" s="16"/>
      <c r="BM1075" s="16"/>
      <c r="BN1075" s="16"/>
      <c r="BO1075" s="16"/>
      <c r="BP1075" s="140"/>
      <c r="BQ1075" s="126"/>
      <c r="BR1075" s="16"/>
      <c r="BS1075" s="16"/>
      <c r="BT1075" s="16"/>
      <c r="BU1075" s="16"/>
      <c r="BV1075" s="16"/>
      <c r="BW1075" s="140"/>
      <c r="BX1075" s="126"/>
      <c r="BY1075" s="16"/>
      <c r="BZ1075" s="140"/>
      <c r="CA1075" s="126"/>
      <c r="CB1075" s="16"/>
      <c r="CC1075" s="140"/>
      <c r="CD1075" s="126"/>
      <c r="CE1075" s="16"/>
      <c r="CG1075" s="12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  <c r="DR1075" s="16"/>
      <c r="DS1075" s="16"/>
      <c r="DT1075" s="16"/>
      <c r="DU1075" s="16"/>
      <c r="DV1075" s="16"/>
      <c r="DW1075" s="16"/>
      <c r="DX1075" s="16"/>
      <c r="DY1075" s="16"/>
      <c r="DZ1075" s="16"/>
      <c r="EA1075" s="16"/>
      <c r="EB1075" s="16"/>
      <c r="EC1075" s="16"/>
      <c r="ED1075" s="16"/>
      <c r="EE1075" s="16"/>
      <c r="EF1075" s="16"/>
      <c r="EG1075" s="16"/>
      <c r="EH1075" s="16"/>
      <c r="EI1075" s="16"/>
      <c r="EJ1075" s="16"/>
      <c r="EK1075" s="16"/>
      <c r="EL1075" s="16"/>
      <c r="EM1075" s="16"/>
      <c r="EN1075" s="16"/>
      <c r="EO1075" s="16"/>
      <c r="EP1075" s="16"/>
      <c r="EQ1075" s="16"/>
    </row>
    <row r="1076" spans="1:147" s="107" customFormat="1" x14ac:dyDescent="0.2">
      <c r="A1076" s="81"/>
      <c r="B1076" s="16"/>
      <c r="C1076" s="115"/>
      <c r="D1076" s="116"/>
      <c r="E1076" s="16"/>
      <c r="F1076" s="16"/>
      <c r="G1076" s="16"/>
      <c r="H1076" s="16"/>
      <c r="J1076" s="126"/>
      <c r="K1076" s="126"/>
      <c r="L1076" s="126"/>
      <c r="M1076" s="126"/>
      <c r="N1076" s="126"/>
      <c r="O1076" s="126"/>
      <c r="P1076" s="126"/>
      <c r="Q1076" s="58"/>
      <c r="R1076" s="139"/>
      <c r="S1076" s="58"/>
      <c r="T1076" s="16"/>
      <c r="U1076" s="16"/>
      <c r="V1076" s="16"/>
      <c r="W1076" s="16"/>
      <c r="X1076" s="16"/>
      <c r="Y1076" s="16"/>
      <c r="Z1076" s="16"/>
      <c r="AA1076" s="140"/>
      <c r="AB1076" s="126"/>
      <c r="AC1076" s="16"/>
      <c r="AD1076" s="16"/>
      <c r="AE1076" s="16"/>
      <c r="AF1076" s="16"/>
      <c r="AG1076" s="16"/>
      <c r="AH1076" s="140"/>
      <c r="AI1076" s="126"/>
      <c r="AJ1076" s="16"/>
      <c r="AK1076" s="16"/>
      <c r="AL1076" s="16"/>
      <c r="AM1076" s="140"/>
      <c r="AN1076" s="141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40"/>
      <c r="BG1076" s="126"/>
      <c r="BH1076" s="16"/>
      <c r="BI1076" s="16"/>
      <c r="BJ1076" s="16"/>
      <c r="BK1076" s="16"/>
      <c r="BL1076" s="16"/>
      <c r="BM1076" s="16"/>
      <c r="BN1076" s="16"/>
      <c r="BO1076" s="16"/>
      <c r="BP1076" s="140"/>
      <c r="BQ1076" s="126"/>
      <c r="BR1076" s="16"/>
      <c r="BS1076" s="16"/>
      <c r="BT1076" s="16"/>
      <c r="BU1076" s="16"/>
      <c r="BV1076" s="16"/>
      <c r="BW1076" s="140"/>
      <c r="BX1076" s="126"/>
      <c r="BY1076" s="16"/>
      <c r="BZ1076" s="140"/>
      <c r="CA1076" s="126"/>
      <c r="CB1076" s="16"/>
      <c r="CC1076" s="140"/>
      <c r="CD1076" s="126"/>
      <c r="CE1076" s="16"/>
      <c r="CG1076" s="12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</row>
    <row r="1077" spans="1:147" s="107" customFormat="1" x14ac:dyDescent="0.2">
      <c r="A1077" s="81"/>
      <c r="B1077" s="16"/>
      <c r="C1077" s="115"/>
      <c r="D1077" s="116"/>
      <c r="E1077" s="16"/>
      <c r="F1077" s="16"/>
      <c r="G1077" s="16"/>
      <c r="H1077" s="16"/>
      <c r="J1077" s="126"/>
      <c r="K1077" s="126"/>
      <c r="L1077" s="126"/>
      <c r="M1077" s="126"/>
      <c r="N1077" s="126"/>
      <c r="O1077" s="126"/>
      <c r="P1077" s="126"/>
      <c r="Q1077" s="58"/>
      <c r="R1077" s="139"/>
      <c r="S1077" s="58"/>
      <c r="T1077" s="16"/>
      <c r="U1077" s="16"/>
      <c r="V1077" s="16"/>
      <c r="W1077" s="16"/>
      <c r="X1077" s="16"/>
      <c r="Y1077" s="16"/>
      <c r="Z1077" s="16"/>
      <c r="AA1077" s="140"/>
      <c r="AB1077" s="126"/>
      <c r="AC1077" s="16"/>
      <c r="AD1077" s="16"/>
      <c r="AE1077" s="16"/>
      <c r="AF1077" s="16"/>
      <c r="AG1077" s="16"/>
      <c r="AH1077" s="140"/>
      <c r="AI1077" s="126"/>
      <c r="AJ1077" s="16"/>
      <c r="AK1077" s="16"/>
      <c r="AL1077" s="16"/>
      <c r="AM1077" s="140"/>
      <c r="AN1077" s="141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40"/>
      <c r="BG1077" s="126"/>
      <c r="BH1077" s="16"/>
      <c r="BI1077" s="16"/>
      <c r="BJ1077" s="16"/>
      <c r="BK1077" s="16"/>
      <c r="BL1077" s="16"/>
      <c r="BM1077" s="16"/>
      <c r="BN1077" s="16"/>
      <c r="BO1077" s="16"/>
      <c r="BP1077" s="140"/>
      <c r="BQ1077" s="126"/>
      <c r="BR1077" s="16"/>
      <c r="BS1077" s="16"/>
      <c r="BT1077" s="16"/>
      <c r="BU1077" s="16"/>
      <c r="BV1077" s="16"/>
      <c r="BW1077" s="140"/>
      <c r="BX1077" s="126"/>
      <c r="BY1077" s="16"/>
      <c r="BZ1077" s="140"/>
      <c r="CA1077" s="126"/>
      <c r="CB1077" s="16"/>
      <c r="CC1077" s="140"/>
      <c r="CD1077" s="126"/>
      <c r="CE1077" s="16"/>
      <c r="CG1077" s="12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  <c r="DR1077" s="16"/>
      <c r="DS1077" s="16"/>
      <c r="DT1077" s="16"/>
      <c r="DU1077" s="16"/>
      <c r="DV1077" s="16"/>
      <c r="DW1077" s="16"/>
      <c r="DX1077" s="16"/>
      <c r="DY1077" s="16"/>
      <c r="DZ1077" s="16"/>
      <c r="EA1077" s="16"/>
      <c r="EB1077" s="16"/>
      <c r="EC1077" s="16"/>
      <c r="ED1077" s="16"/>
      <c r="EE1077" s="16"/>
      <c r="EF1077" s="16"/>
      <c r="EG1077" s="16"/>
      <c r="EH1077" s="16"/>
      <c r="EI1077" s="16"/>
      <c r="EJ1077" s="16"/>
      <c r="EK1077" s="16"/>
      <c r="EL1077" s="16"/>
      <c r="EM1077" s="16"/>
      <c r="EN1077" s="16"/>
      <c r="EO1077" s="16"/>
      <c r="EP1077" s="16"/>
      <c r="EQ1077" s="16"/>
    </row>
    <row r="1078" spans="1:147" s="107" customFormat="1" x14ac:dyDescent="0.2">
      <c r="A1078" s="81"/>
      <c r="B1078" s="16"/>
      <c r="C1078" s="115"/>
      <c r="D1078" s="116"/>
      <c r="E1078" s="16"/>
      <c r="F1078" s="16"/>
      <c r="G1078" s="16"/>
      <c r="H1078" s="16"/>
      <c r="J1078" s="126"/>
      <c r="K1078" s="126"/>
      <c r="L1078" s="126"/>
      <c r="M1078" s="126"/>
      <c r="N1078" s="126"/>
      <c r="O1078" s="126"/>
      <c r="P1078" s="126"/>
      <c r="Q1078" s="58"/>
      <c r="R1078" s="139"/>
      <c r="S1078" s="58"/>
      <c r="T1078" s="16"/>
      <c r="U1078" s="16"/>
      <c r="V1078" s="16"/>
      <c r="W1078" s="16"/>
      <c r="X1078" s="16"/>
      <c r="Y1078" s="16"/>
      <c r="Z1078" s="16"/>
      <c r="AA1078" s="140"/>
      <c r="AB1078" s="126"/>
      <c r="AC1078" s="16"/>
      <c r="AD1078" s="16"/>
      <c r="AE1078" s="16"/>
      <c r="AF1078" s="16"/>
      <c r="AG1078" s="16"/>
      <c r="AH1078" s="140"/>
      <c r="AI1078" s="126"/>
      <c r="AJ1078" s="16"/>
      <c r="AK1078" s="16"/>
      <c r="AL1078" s="16"/>
      <c r="AM1078" s="140"/>
      <c r="AN1078" s="141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40"/>
      <c r="BG1078" s="126"/>
      <c r="BH1078" s="16"/>
      <c r="BI1078" s="16"/>
      <c r="BJ1078" s="16"/>
      <c r="BK1078" s="16"/>
      <c r="BL1078" s="16"/>
      <c r="BM1078" s="16"/>
      <c r="BN1078" s="16"/>
      <c r="BO1078" s="16"/>
      <c r="BP1078" s="140"/>
      <c r="BQ1078" s="126"/>
      <c r="BR1078" s="16"/>
      <c r="BS1078" s="16"/>
      <c r="BT1078" s="16"/>
      <c r="BU1078" s="16"/>
      <c r="BV1078" s="16"/>
      <c r="BW1078" s="140"/>
      <c r="BX1078" s="126"/>
      <c r="BY1078" s="16"/>
      <c r="BZ1078" s="140"/>
      <c r="CA1078" s="126"/>
      <c r="CB1078" s="16"/>
      <c r="CC1078" s="140"/>
      <c r="CD1078" s="126"/>
      <c r="CE1078" s="16"/>
      <c r="CG1078" s="12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  <c r="DZ1078" s="16"/>
      <c r="EA1078" s="16"/>
      <c r="EB1078" s="16"/>
      <c r="EC1078" s="16"/>
      <c r="ED1078" s="16"/>
      <c r="EE1078" s="16"/>
      <c r="EF1078" s="16"/>
      <c r="EG1078" s="16"/>
      <c r="EH1078" s="16"/>
      <c r="EI1078" s="16"/>
      <c r="EJ1078" s="16"/>
      <c r="EK1078" s="16"/>
      <c r="EL1078" s="16"/>
      <c r="EM1078" s="16"/>
      <c r="EN1078" s="16"/>
      <c r="EO1078" s="16"/>
      <c r="EP1078" s="16"/>
      <c r="EQ1078" s="16"/>
    </row>
    <row r="1079" spans="1:147" s="107" customFormat="1" x14ac:dyDescent="0.2">
      <c r="A1079" s="81"/>
      <c r="B1079" s="16"/>
      <c r="C1079" s="115"/>
      <c r="D1079" s="116"/>
      <c r="E1079" s="16"/>
      <c r="F1079" s="16"/>
      <c r="G1079" s="16"/>
      <c r="H1079" s="16"/>
      <c r="J1079" s="126"/>
      <c r="K1079" s="126"/>
      <c r="L1079" s="126"/>
      <c r="M1079" s="126"/>
      <c r="N1079" s="126"/>
      <c r="O1079" s="126"/>
      <c r="P1079" s="126"/>
      <c r="Q1079" s="58"/>
      <c r="R1079" s="139"/>
      <c r="S1079" s="58"/>
      <c r="T1079" s="16"/>
      <c r="U1079" s="16"/>
      <c r="V1079" s="16"/>
      <c r="W1079" s="16"/>
      <c r="X1079" s="16"/>
      <c r="Y1079" s="16"/>
      <c r="Z1079" s="16"/>
      <c r="AA1079" s="140"/>
      <c r="AB1079" s="126"/>
      <c r="AC1079" s="16"/>
      <c r="AD1079" s="16"/>
      <c r="AE1079" s="16"/>
      <c r="AF1079" s="16"/>
      <c r="AG1079" s="16"/>
      <c r="AH1079" s="140"/>
      <c r="AI1079" s="126"/>
      <c r="AJ1079" s="16"/>
      <c r="AK1079" s="16"/>
      <c r="AL1079" s="16"/>
      <c r="AM1079" s="140"/>
      <c r="AN1079" s="141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40"/>
      <c r="BG1079" s="126"/>
      <c r="BH1079" s="16"/>
      <c r="BI1079" s="16"/>
      <c r="BJ1079" s="16"/>
      <c r="BK1079" s="16"/>
      <c r="BL1079" s="16"/>
      <c r="BM1079" s="16"/>
      <c r="BN1079" s="16"/>
      <c r="BO1079" s="16"/>
      <c r="BP1079" s="140"/>
      <c r="BQ1079" s="126"/>
      <c r="BR1079" s="16"/>
      <c r="BS1079" s="16"/>
      <c r="BT1079" s="16"/>
      <c r="BU1079" s="16"/>
      <c r="BV1079" s="16"/>
      <c r="BW1079" s="140"/>
      <c r="BX1079" s="126"/>
      <c r="BY1079" s="16"/>
      <c r="BZ1079" s="140"/>
      <c r="CA1079" s="126"/>
      <c r="CB1079" s="16"/>
      <c r="CC1079" s="140"/>
      <c r="CD1079" s="126"/>
      <c r="CE1079" s="16"/>
      <c r="CG1079" s="12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  <c r="DZ1079" s="16"/>
      <c r="EA1079" s="16"/>
      <c r="EB1079" s="16"/>
      <c r="EC1079" s="16"/>
      <c r="ED1079" s="16"/>
      <c r="EE1079" s="16"/>
      <c r="EF1079" s="16"/>
      <c r="EG1079" s="16"/>
      <c r="EH1079" s="16"/>
      <c r="EI1079" s="16"/>
      <c r="EJ1079" s="16"/>
      <c r="EK1079" s="16"/>
      <c r="EL1079" s="16"/>
      <c r="EM1079" s="16"/>
      <c r="EN1079" s="16"/>
      <c r="EO1079" s="16"/>
      <c r="EP1079" s="16"/>
      <c r="EQ1079" s="16"/>
    </row>
    <row r="1080" spans="1:147" s="107" customFormat="1" x14ac:dyDescent="0.2">
      <c r="A1080" s="81"/>
      <c r="B1080" s="16"/>
      <c r="C1080" s="115"/>
      <c r="D1080" s="116"/>
      <c r="E1080" s="16"/>
      <c r="F1080" s="16"/>
      <c r="G1080" s="16"/>
      <c r="H1080" s="16"/>
      <c r="J1080" s="126"/>
      <c r="K1080" s="126"/>
      <c r="L1080" s="126"/>
      <c r="M1080" s="126"/>
      <c r="N1080" s="126"/>
      <c r="O1080" s="126"/>
      <c r="P1080" s="126"/>
      <c r="Q1080" s="58"/>
      <c r="R1080" s="139"/>
      <c r="S1080" s="58"/>
      <c r="T1080" s="16"/>
      <c r="U1080" s="16"/>
      <c r="V1080" s="16"/>
      <c r="W1080" s="16"/>
      <c r="X1080" s="16"/>
      <c r="Y1080" s="16"/>
      <c r="Z1080" s="16"/>
      <c r="AA1080" s="140"/>
      <c r="AB1080" s="126"/>
      <c r="AC1080" s="16"/>
      <c r="AD1080" s="16"/>
      <c r="AE1080" s="16"/>
      <c r="AF1080" s="16"/>
      <c r="AG1080" s="16"/>
      <c r="AH1080" s="140"/>
      <c r="AI1080" s="126"/>
      <c r="AJ1080" s="16"/>
      <c r="AK1080" s="16"/>
      <c r="AL1080" s="16"/>
      <c r="AM1080" s="140"/>
      <c r="AN1080" s="141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40"/>
      <c r="BG1080" s="126"/>
      <c r="BH1080" s="16"/>
      <c r="BI1080" s="16"/>
      <c r="BJ1080" s="16"/>
      <c r="BK1080" s="16"/>
      <c r="BL1080" s="16"/>
      <c r="BM1080" s="16"/>
      <c r="BN1080" s="16"/>
      <c r="BO1080" s="16"/>
      <c r="BP1080" s="140"/>
      <c r="BQ1080" s="126"/>
      <c r="BR1080" s="16"/>
      <c r="BS1080" s="16"/>
      <c r="BT1080" s="16"/>
      <c r="BU1080" s="16"/>
      <c r="BV1080" s="16"/>
      <c r="BW1080" s="140"/>
      <c r="BX1080" s="126"/>
      <c r="BY1080" s="16"/>
      <c r="BZ1080" s="140"/>
      <c r="CA1080" s="126"/>
      <c r="CB1080" s="16"/>
      <c r="CC1080" s="140"/>
      <c r="CD1080" s="126"/>
      <c r="CE1080" s="16"/>
      <c r="CG1080" s="12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  <c r="DZ1080" s="16"/>
      <c r="EA1080" s="16"/>
      <c r="EB1080" s="16"/>
      <c r="EC1080" s="16"/>
      <c r="ED1080" s="16"/>
      <c r="EE1080" s="16"/>
      <c r="EF1080" s="16"/>
      <c r="EG1080" s="16"/>
      <c r="EH1080" s="16"/>
      <c r="EI1080" s="16"/>
      <c r="EJ1080" s="16"/>
      <c r="EK1080" s="16"/>
      <c r="EL1080" s="16"/>
      <c r="EM1080" s="16"/>
      <c r="EN1080" s="16"/>
      <c r="EO1080" s="16"/>
      <c r="EP1080" s="16"/>
      <c r="EQ1080" s="16"/>
    </row>
    <row r="1081" spans="1:147" s="107" customFormat="1" x14ac:dyDescent="0.2">
      <c r="A1081" s="81"/>
      <c r="B1081" s="16"/>
      <c r="C1081" s="115"/>
      <c r="D1081" s="116"/>
      <c r="E1081" s="16"/>
      <c r="F1081" s="16"/>
      <c r="G1081" s="16"/>
      <c r="H1081" s="16"/>
      <c r="J1081" s="126"/>
      <c r="K1081" s="126"/>
      <c r="L1081" s="126"/>
      <c r="M1081" s="126"/>
      <c r="N1081" s="126"/>
      <c r="O1081" s="126"/>
      <c r="P1081" s="126"/>
      <c r="Q1081" s="58"/>
      <c r="R1081" s="139"/>
      <c r="S1081" s="58"/>
      <c r="T1081" s="16"/>
      <c r="U1081" s="16"/>
      <c r="V1081" s="16"/>
      <c r="W1081" s="16"/>
      <c r="X1081" s="16"/>
      <c r="Y1081" s="16"/>
      <c r="Z1081" s="16"/>
      <c r="AA1081" s="140"/>
      <c r="AB1081" s="126"/>
      <c r="AC1081" s="16"/>
      <c r="AD1081" s="16"/>
      <c r="AE1081" s="16"/>
      <c r="AF1081" s="16"/>
      <c r="AG1081" s="16"/>
      <c r="AH1081" s="140"/>
      <c r="AI1081" s="126"/>
      <c r="AJ1081" s="16"/>
      <c r="AK1081" s="16"/>
      <c r="AL1081" s="16"/>
      <c r="AM1081" s="140"/>
      <c r="AN1081" s="141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40"/>
      <c r="BG1081" s="126"/>
      <c r="BH1081" s="16"/>
      <c r="BI1081" s="16"/>
      <c r="BJ1081" s="16"/>
      <c r="BK1081" s="16"/>
      <c r="BL1081" s="16"/>
      <c r="BM1081" s="16"/>
      <c r="BN1081" s="16"/>
      <c r="BO1081" s="16"/>
      <c r="BP1081" s="140"/>
      <c r="BQ1081" s="126"/>
      <c r="BR1081" s="16"/>
      <c r="BS1081" s="16"/>
      <c r="BT1081" s="16"/>
      <c r="BU1081" s="16"/>
      <c r="BV1081" s="16"/>
      <c r="BW1081" s="140"/>
      <c r="BX1081" s="126"/>
      <c r="BY1081" s="16"/>
      <c r="BZ1081" s="140"/>
      <c r="CA1081" s="126"/>
      <c r="CB1081" s="16"/>
      <c r="CC1081" s="140"/>
      <c r="CD1081" s="126"/>
      <c r="CE1081" s="16"/>
      <c r="CG1081" s="12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  <c r="DR1081" s="16"/>
      <c r="DS1081" s="16"/>
      <c r="DT1081" s="16"/>
      <c r="DU1081" s="16"/>
      <c r="DV1081" s="16"/>
      <c r="DW1081" s="16"/>
      <c r="DX1081" s="16"/>
      <c r="DY1081" s="16"/>
      <c r="DZ1081" s="16"/>
      <c r="EA1081" s="16"/>
      <c r="EB1081" s="16"/>
      <c r="EC1081" s="16"/>
      <c r="ED1081" s="16"/>
      <c r="EE1081" s="16"/>
      <c r="EF1081" s="16"/>
      <c r="EG1081" s="16"/>
      <c r="EH1081" s="16"/>
      <c r="EI1081" s="16"/>
      <c r="EJ1081" s="16"/>
      <c r="EK1081" s="16"/>
      <c r="EL1081" s="16"/>
      <c r="EM1081" s="16"/>
      <c r="EN1081" s="16"/>
      <c r="EO1081" s="16"/>
      <c r="EP1081" s="16"/>
      <c r="EQ1081" s="16"/>
    </row>
    <row r="1082" spans="1:147" s="107" customFormat="1" x14ac:dyDescent="0.2">
      <c r="A1082" s="81"/>
      <c r="B1082" s="16"/>
      <c r="C1082" s="115"/>
      <c r="D1082" s="116"/>
      <c r="E1082" s="16"/>
      <c r="F1082" s="16"/>
      <c r="G1082" s="16"/>
      <c r="H1082" s="16"/>
      <c r="J1082" s="126"/>
      <c r="K1082" s="126"/>
      <c r="L1082" s="126"/>
      <c r="M1082" s="126"/>
      <c r="N1082" s="126"/>
      <c r="O1082" s="126"/>
      <c r="P1082" s="126"/>
      <c r="Q1082" s="58"/>
      <c r="R1082" s="139"/>
      <c r="S1082" s="58"/>
      <c r="T1082" s="16"/>
      <c r="U1082" s="16"/>
      <c r="V1082" s="16"/>
      <c r="W1082" s="16"/>
      <c r="X1082" s="16"/>
      <c r="Y1082" s="16"/>
      <c r="Z1082" s="16"/>
      <c r="AA1082" s="140"/>
      <c r="AB1082" s="126"/>
      <c r="AC1082" s="16"/>
      <c r="AD1082" s="16"/>
      <c r="AE1082" s="16"/>
      <c r="AF1082" s="16"/>
      <c r="AG1082" s="16"/>
      <c r="AH1082" s="140"/>
      <c r="AI1082" s="126"/>
      <c r="AJ1082" s="16"/>
      <c r="AK1082" s="16"/>
      <c r="AL1082" s="16"/>
      <c r="AM1082" s="140"/>
      <c r="AN1082" s="141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40"/>
      <c r="BG1082" s="126"/>
      <c r="BH1082" s="16"/>
      <c r="BI1082" s="16"/>
      <c r="BJ1082" s="16"/>
      <c r="BK1082" s="16"/>
      <c r="BL1082" s="16"/>
      <c r="BM1082" s="16"/>
      <c r="BN1082" s="16"/>
      <c r="BO1082" s="16"/>
      <c r="BP1082" s="140"/>
      <c r="BQ1082" s="126"/>
      <c r="BR1082" s="16"/>
      <c r="BS1082" s="16"/>
      <c r="BT1082" s="16"/>
      <c r="BU1082" s="16"/>
      <c r="BV1082" s="16"/>
      <c r="BW1082" s="140"/>
      <c r="BX1082" s="126"/>
      <c r="BY1082" s="16"/>
      <c r="BZ1082" s="140"/>
      <c r="CA1082" s="126"/>
      <c r="CB1082" s="16"/>
      <c r="CC1082" s="140"/>
      <c r="CD1082" s="126"/>
      <c r="CE1082" s="16"/>
      <c r="CG1082" s="12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</row>
    <row r="1083" spans="1:147" s="107" customFormat="1" x14ac:dyDescent="0.2">
      <c r="A1083" s="81"/>
      <c r="B1083" s="16"/>
      <c r="C1083" s="115"/>
      <c r="D1083" s="116"/>
      <c r="E1083" s="16"/>
      <c r="F1083" s="16"/>
      <c r="G1083" s="16"/>
      <c r="H1083" s="16"/>
      <c r="J1083" s="126"/>
      <c r="K1083" s="126"/>
      <c r="L1083" s="126"/>
      <c r="M1083" s="126"/>
      <c r="N1083" s="126"/>
      <c r="O1083" s="126"/>
      <c r="P1083" s="126"/>
      <c r="Q1083" s="58"/>
      <c r="R1083" s="139"/>
      <c r="S1083" s="58"/>
      <c r="T1083" s="16"/>
      <c r="U1083" s="16"/>
      <c r="V1083" s="16"/>
      <c r="W1083" s="16"/>
      <c r="X1083" s="16"/>
      <c r="Y1083" s="16"/>
      <c r="Z1083" s="16"/>
      <c r="AA1083" s="140"/>
      <c r="AB1083" s="126"/>
      <c r="AC1083" s="16"/>
      <c r="AD1083" s="16"/>
      <c r="AE1083" s="16"/>
      <c r="AF1083" s="16"/>
      <c r="AG1083" s="16"/>
      <c r="AH1083" s="140"/>
      <c r="AI1083" s="126"/>
      <c r="AJ1083" s="16"/>
      <c r="AK1083" s="16"/>
      <c r="AL1083" s="16"/>
      <c r="AM1083" s="140"/>
      <c r="AN1083" s="141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40"/>
      <c r="BG1083" s="126"/>
      <c r="BH1083" s="16"/>
      <c r="BI1083" s="16"/>
      <c r="BJ1083" s="16"/>
      <c r="BK1083" s="16"/>
      <c r="BL1083" s="16"/>
      <c r="BM1083" s="16"/>
      <c r="BN1083" s="16"/>
      <c r="BO1083" s="16"/>
      <c r="BP1083" s="140"/>
      <c r="BQ1083" s="126"/>
      <c r="BR1083" s="16"/>
      <c r="BS1083" s="16"/>
      <c r="BT1083" s="16"/>
      <c r="BU1083" s="16"/>
      <c r="BV1083" s="16"/>
      <c r="BW1083" s="140"/>
      <c r="BX1083" s="126"/>
      <c r="BY1083" s="16"/>
      <c r="BZ1083" s="140"/>
      <c r="CA1083" s="126"/>
      <c r="CB1083" s="16"/>
      <c r="CC1083" s="140"/>
      <c r="CD1083" s="126"/>
      <c r="CE1083" s="16"/>
      <c r="CG1083" s="126"/>
      <c r="CH1083" s="16"/>
      <c r="CI1083" s="16"/>
      <c r="CJ1083" s="16"/>
      <c r="CK1083" s="16"/>
      <c r="CL1083" s="16"/>
      <c r="CM1083" s="16"/>
      <c r="CN1083" s="16"/>
      <c r="CO1083" s="16"/>
      <c r="CP1083" s="16"/>
      <c r="CQ1083" s="16"/>
      <c r="CR1083" s="16"/>
      <c r="CS1083" s="16"/>
      <c r="CT1083" s="16"/>
      <c r="CU1083" s="16"/>
      <c r="CV1083" s="16"/>
      <c r="CW1083" s="16"/>
      <c r="CX1083" s="16"/>
      <c r="CY1083" s="16"/>
      <c r="CZ1083" s="16"/>
      <c r="DA1083" s="16"/>
      <c r="DB1083" s="16"/>
      <c r="DC1083" s="16"/>
      <c r="DD1083" s="16"/>
      <c r="DE1083" s="16"/>
      <c r="DF1083" s="16"/>
      <c r="DG1083" s="16"/>
      <c r="DH1083" s="16"/>
      <c r="DI1083" s="16"/>
      <c r="DJ1083" s="16"/>
      <c r="DK1083" s="16"/>
      <c r="DL1083" s="16"/>
      <c r="DM1083" s="16"/>
      <c r="DN1083" s="16"/>
      <c r="DO1083" s="16"/>
      <c r="DP1083" s="16"/>
      <c r="DQ1083" s="16"/>
      <c r="DR1083" s="16"/>
      <c r="DS1083" s="16"/>
      <c r="DT1083" s="16"/>
      <c r="DU1083" s="16"/>
      <c r="DV1083" s="16"/>
      <c r="DW1083" s="16"/>
      <c r="DX1083" s="16"/>
      <c r="DY1083" s="16"/>
      <c r="DZ1083" s="16"/>
      <c r="EA1083" s="16"/>
      <c r="EB1083" s="16"/>
      <c r="EC1083" s="16"/>
      <c r="ED1083" s="16"/>
      <c r="EE1083" s="16"/>
      <c r="EF1083" s="16"/>
      <c r="EG1083" s="16"/>
      <c r="EH1083" s="16"/>
      <c r="EI1083" s="16"/>
      <c r="EJ1083" s="16"/>
      <c r="EK1083" s="16"/>
      <c r="EL1083" s="16"/>
      <c r="EM1083" s="16"/>
      <c r="EN1083" s="16"/>
      <c r="EO1083" s="16"/>
      <c r="EP1083" s="16"/>
      <c r="EQ1083" s="16"/>
    </row>
    <row r="1084" spans="1:147" s="107" customFormat="1" x14ac:dyDescent="0.2">
      <c r="A1084" s="81"/>
      <c r="B1084" s="16"/>
      <c r="C1084" s="115"/>
      <c r="D1084" s="116"/>
      <c r="E1084" s="16"/>
      <c r="F1084" s="16"/>
      <c r="G1084" s="16"/>
      <c r="H1084" s="16"/>
      <c r="J1084" s="126"/>
      <c r="K1084" s="126"/>
      <c r="L1084" s="126"/>
      <c r="M1084" s="126"/>
      <c r="N1084" s="126"/>
      <c r="O1084" s="126"/>
      <c r="P1084" s="126"/>
      <c r="Q1084" s="58"/>
      <c r="R1084" s="139"/>
      <c r="S1084" s="58"/>
      <c r="T1084" s="16"/>
      <c r="U1084" s="16"/>
      <c r="V1084" s="16"/>
      <c r="W1084" s="16"/>
      <c r="X1084" s="16"/>
      <c r="Y1084" s="16"/>
      <c r="Z1084" s="16"/>
      <c r="AA1084" s="140"/>
      <c r="AB1084" s="126"/>
      <c r="AC1084" s="16"/>
      <c r="AD1084" s="16"/>
      <c r="AE1084" s="16"/>
      <c r="AF1084" s="16"/>
      <c r="AG1084" s="16"/>
      <c r="AH1084" s="140"/>
      <c r="AI1084" s="126"/>
      <c r="AJ1084" s="16"/>
      <c r="AK1084" s="16"/>
      <c r="AL1084" s="16"/>
      <c r="AM1084" s="140"/>
      <c r="AN1084" s="141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40"/>
      <c r="BG1084" s="126"/>
      <c r="BH1084" s="16"/>
      <c r="BI1084" s="16"/>
      <c r="BJ1084" s="16"/>
      <c r="BK1084" s="16"/>
      <c r="BL1084" s="16"/>
      <c r="BM1084" s="16"/>
      <c r="BN1084" s="16"/>
      <c r="BO1084" s="16"/>
      <c r="BP1084" s="140"/>
      <c r="BQ1084" s="126"/>
      <c r="BR1084" s="16"/>
      <c r="BS1084" s="16"/>
      <c r="BT1084" s="16"/>
      <c r="BU1084" s="16"/>
      <c r="BV1084" s="16"/>
      <c r="BW1084" s="140"/>
      <c r="BX1084" s="126"/>
      <c r="BY1084" s="16"/>
      <c r="BZ1084" s="140"/>
      <c r="CA1084" s="126"/>
      <c r="CB1084" s="16"/>
      <c r="CC1084" s="140"/>
      <c r="CD1084" s="126"/>
      <c r="CE1084" s="16"/>
      <c r="CG1084" s="12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  <c r="DZ1084" s="16"/>
      <c r="EA1084" s="16"/>
      <c r="EB1084" s="16"/>
      <c r="EC1084" s="16"/>
      <c r="ED1084" s="16"/>
      <c r="EE1084" s="16"/>
      <c r="EF1084" s="16"/>
      <c r="EG1084" s="16"/>
      <c r="EH1084" s="16"/>
      <c r="EI1084" s="16"/>
      <c r="EJ1084" s="16"/>
      <c r="EK1084" s="16"/>
      <c r="EL1084" s="16"/>
      <c r="EM1084" s="16"/>
      <c r="EN1084" s="16"/>
      <c r="EO1084" s="16"/>
      <c r="EP1084" s="16"/>
      <c r="EQ1084" s="16"/>
    </row>
    <row r="1085" spans="1:147" s="107" customFormat="1" x14ac:dyDescent="0.2">
      <c r="A1085" s="138"/>
      <c r="B1085" s="16"/>
      <c r="C1085" s="115"/>
      <c r="D1085" s="116"/>
      <c r="E1085" s="16"/>
      <c r="F1085" s="16"/>
      <c r="G1085" s="16"/>
      <c r="H1085" s="16"/>
      <c r="J1085" s="126"/>
      <c r="K1085" s="126"/>
      <c r="L1085" s="126"/>
      <c r="M1085" s="126"/>
      <c r="N1085" s="126"/>
      <c r="O1085" s="126"/>
      <c r="P1085" s="126"/>
      <c r="Q1085" s="58"/>
      <c r="R1085" s="139"/>
      <c r="S1085" s="58"/>
      <c r="T1085" s="16"/>
      <c r="U1085" s="16"/>
      <c r="V1085" s="16"/>
      <c r="W1085" s="16"/>
      <c r="X1085" s="16"/>
      <c r="Y1085" s="16"/>
      <c r="Z1085" s="16"/>
      <c r="AA1085" s="140"/>
      <c r="AB1085" s="126"/>
      <c r="AC1085" s="16"/>
      <c r="AD1085" s="16"/>
      <c r="AE1085" s="16"/>
      <c r="AF1085" s="16"/>
      <c r="AG1085" s="16"/>
      <c r="AH1085" s="140"/>
      <c r="AI1085" s="126"/>
      <c r="AJ1085" s="16"/>
      <c r="AK1085" s="16"/>
      <c r="AL1085" s="16"/>
      <c r="AM1085" s="140"/>
      <c r="AN1085" s="141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40"/>
      <c r="BG1085" s="126"/>
      <c r="BH1085" s="16"/>
      <c r="BI1085" s="16"/>
      <c r="BJ1085" s="16"/>
      <c r="BK1085" s="16"/>
      <c r="BL1085" s="16"/>
      <c r="BM1085" s="16"/>
      <c r="BN1085" s="16"/>
      <c r="BO1085" s="16"/>
      <c r="BP1085" s="140"/>
      <c r="BQ1085" s="126"/>
      <c r="BR1085" s="16"/>
      <c r="BS1085" s="16"/>
      <c r="BT1085" s="16"/>
      <c r="BU1085" s="16"/>
      <c r="BV1085" s="16"/>
      <c r="BW1085" s="140"/>
      <c r="BX1085" s="126"/>
      <c r="BY1085" s="16"/>
      <c r="BZ1085" s="140"/>
      <c r="CA1085" s="126"/>
      <c r="CB1085" s="16"/>
      <c r="CC1085" s="140"/>
      <c r="CD1085" s="126"/>
      <c r="CE1085" s="16"/>
      <c r="CG1085" s="12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  <c r="DR1085" s="16"/>
      <c r="DS1085" s="16"/>
      <c r="DT1085" s="16"/>
      <c r="DU1085" s="16"/>
      <c r="DV1085" s="16"/>
      <c r="DW1085" s="16"/>
      <c r="DX1085" s="16"/>
      <c r="DY1085" s="16"/>
      <c r="DZ1085" s="16"/>
      <c r="EA1085" s="16"/>
      <c r="EB1085" s="16"/>
      <c r="EC1085" s="16"/>
      <c r="ED1085" s="16"/>
      <c r="EE1085" s="16"/>
      <c r="EF1085" s="16"/>
      <c r="EG1085" s="16"/>
      <c r="EH1085" s="16"/>
      <c r="EI1085" s="16"/>
      <c r="EJ1085" s="16"/>
      <c r="EK1085" s="16"/>
      <c r="EL1085" s="16"/>
      <c r="EM1085" s="16"/>
      <c r="EN1085" s="16"/>
      <c r="EO1085" s="16"/>
      <c r="EP1085" s="16"/>
      <c r="EQ1085" s="16"/>
    </row>
    <row r="1086" spans="1:147" s="107" customFormat="1" x14ac:dyDescent="0.2">
      <c r="A1086" s="81"/>
      <c r="B1086" s="16"/>
      <c r="C1086" s="115"/>
      <c r="D1086" s="116"/>
      <c r="E1086" s="16"/>
      <c r="F1086" s="16"/>
      <c r="G1086" s="16"/>
      <c r="H1086" s="16"/>
      <c r="J1086" s="126"/>
      <c r="K1086" s="126"/>
      <c r="L1086" s="126"/>
      <c r="M1086" s="126"/>
      <c r="N1086" s="126"/>
      <c r="O1086" s="126"/>
      <c r="P1086" s="126"/>
      <c r="Q1086" s="58"/>
      <c r="R1086" s="139"/>
      <c r="S1086" s="58"/>
      <c r="T1086" s="16"/>
      <c r="U1086" s="16"/>
      <c r="V1086" s="16"/>
      <c r="W1086" s="16"/>
      <c r="X1086" s="16"/>
      <c r="Y1086" s="16"/>
      <c r="Z1086" s="16"/>
      <c r="AA1086" s="140"/>
      <c r="AB1086" s="126"/>
      <c r="AC1086" s="16"/>
      <c r="AD1086" s="16"/>
      <c r="AE1086" s="16"/>
      <c r="AF1086" s="16"/>
      <c r="AG1086" s="16"/>
      <c r="AH1086" s="140"/>
      <c r="AI1086" s="126"/>
      <c r="AJ1086" s="16"/>
      <c r="AK1086" s="16"/>
      <c r="AL1086" s="16"/>
      <c r="AM1086" s="140"/>
      <c r="AN1086" s="141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40"/>
      <c r="BG1086" s="126"/>
      <c r="BH1086" s="16"/>
      <c r="BI1086" s="16"/>
      <c r="BJ1086" s="16"/>
      <c r="BK1086" s="16"/>
      <c r="BL1086" s="16"/>
      <c r="BM1086" s="16"/>
      <c r="BN1086" s="16"/>
      <c r="BO1086" s="16"/>
      <c r="BP1086" s="140"/>
      <c r="BQ1086" s="126"/>
      <c r="BR1086" s="16"/>
      <c r="BS1086" s="16"/>
      <c r="BT1086" s="16"/>
      <c r="BU1086" s="16"/>
      <c r="BV1086" s="16"/>
      <c r="BW1086" s="140"/>
      <c r="BX1086" s="126"/>
      <c r="BY1086" s="16"/>
      <c r="BZ1086" s="140"/>
      <c r="CA1086" s="126"/>
      <c r="CB1086" s="16"/>
      <c r="CC1086" s="140"/>
      <c r="CD1086" s="126"/>
      <c r="CE1086" s="16"/>
      <c r="CG1086" s="12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  <c r="DR1086" s="16"/>
      <c r="DS1086" s="16"/>
      <c r="DT1086" s="16"/>
      <c r="DU1086" s="16"/>
      <c r="DV1086" s="16"/>
      <c r="DW1086" s="16"/>
      <c r="DX1086" s="16"/>
      <c r="DY1086" s="16"/>
      <c r="DZ1086" s="16"/>
      <c r="EA1086" s="16"/>
      <c r="EB1086" s="16"/>
      <c r="EC1086" s="16"/>
      <c r="ED1086" s="16"/>
      <c r="EE1086" s="16"/>
      <c r="EF1086" s="16"/>
      <c r="EG1086" s="16"/>
      <c r="EH1086" s="16"/>
      <c r="EI1086" s="16"/>
      <c r="EJ1086" s="16"/>
      <c r="EK1086" s="16"/>
      <c r="EL1086" s="16"/>
      <c r="EM1086" s="16"/>
      <c r="EN1086" s="16"/>
      <c r="EO1086" s="16"/>
      <c r="EP1086" s="16"/>
      <c r="EQ1086" s="16"/>
    </row>
    <row r="1087" spans="1:147" s="107" customFormat="1" x14ac:dyDescent="0.2">
      <c r="A1087" s="81"/>
      <c r="B1087" s="16"/>
      <c r="C1087" s="115"/>
      <c r="D1087" s="116"/>
      <c r="E1087" s="16"/>
      <c r="F1087" s="16"/>
      <c r="G1087" s="16"/>
      <c r="H1087" s="16"/>
      <c r="J1087" s="126"/>
      <c r="K1087" s="126"/>
      <c r="L1087" s="126"/>
      <c r="M1087" s="126"/>
      <c r="N1087" s="126"/>
      <c r="O1087" s="126"/>
      <c r="P1087" s="126"/>
      <c r="Q1087" s="58"/>
      <c r="R1087" s="139"/>
      <c r="S1087" s="58"/>
      <c r="T1087" s="16"/>
      <c r="U1087" s="16"/>
      <c r="V1087" s="16"/>
      <c r="W1087" s="16"/>
      <c r="X1087" s="16"/>
      <c r="Y1087" s="16"/>
      <c r="Z1087" s="16"/>
      <c r="AA1087" s="140"/>
      <c r="AB1087" s="126"/>
      <c r="AC1087" s="16"/>
      <c r="AD1087" s="16"/>
      <c r="AE1087" s="16"/>
      <c r="AF1087" s="16"/>
      <c r="AG1087" s="16"/>
      <c r="AH1087" s="140"/>
      <c r="AI1087" s="126"/>
      <c r="AJ1087" s="16"/>
      <c r="AK1087" s="16"/>
      <c r="AL1087" s="16"/>
      <c r="AM1087" s="140"/>
      <c r="AN1087" s="141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40"/>
      <c r="BG1087" s="126"/>
      <c r="BH1087" s="16"/>
      <c r="BI1087" s="16"/>
      <c r="BJ1087" s="16"/>
      <c r="BK1087" s="16"/>
      <c r="BL1087" s="16"/>
      <c r="BM1087" s="16"/>
      <c r="BN1087" s="16"/>
      <c r="BO1087" s="16"/>
      <c r="BP1087" s="140"/>
      <c r="BQ1087" s="126"/>
      <c r="BR1087" s="16"/>
      <c r="BS1087" s="16"/>
      <c r="BT1087" s="16"/>
      <c r="BU1087" s="16"/>
      <c r="BV1087" s="16"/>
      <c r="BW1087" s="140"/>
      <c r="BX1087" s="126"/>
      <c r="BY1087" s="16"/>
      <c r="BZ1087" s="140"/>
      <c r="CA1087" s="126"/>
      <c r="CB1087" s="16"/>
      <c r="CC1087" s="140"/>
      <c r="CD1087" s="126"/>
      <c r="CE1087" s="16"/>
      <c r="CG1087" s="12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</row>
    <row r="1088" spans="1:147" s="107" customFormat="1" x14ac:dyDescent="0.2">
      <c r="A1088" s="81"/>
      <c r="B1088" s="16"/>
      <c r="C1088" s="115"/>
      <c r="D1088" s="116"/>
      <c r="E1088" s="16"/>
      <c r="F1088" s="16"/>
      <c r="G1088" s="16"/>
      <c r="H1088" s="16"/>
      <c r="J1088" s="126"/>
      <c r="K1088" s="126"/>
      <c r="L1088" s="126"/>
      <c r="M1088" s="126"/>
      <c r="N1088" s="126"/>
      <c r="O1088" s="126"/>
      <c r="P1088" s="126"/>
      <c r="Q1088" s="58"/>
      <c r="R1088" s="139"/>
      <c r="S1088" s="58"/>
      <c r="T1088" s="16"/>
      <c r="U1088" s="16"/>
      <c r="V1088" s="16"/>
      <c r="W1088" s="16"/>
      <c r="X1088" s="16"/>
      <c r="Y1088" s="16"/>
      <c r="Z1088" s="16"/>
      <c r="AA1088" s="140"/>
      <c r="AB1088" s="126"/>
      <c r="AC1088" s="16"/>
      <c r="AD1088" s="16"/>
      <c r="AE1088" s="16"/>
      <c r="AF1088" s="16"/>
      <c r="AG1088" s="16"/>
      <c r="AH1088" s="140"/>
      <c r="AI1088" s="126"/>
      <c r="AJ1088" s="16"/>
      <c r="AK1088" s="16"/>
      <c r="AL1088" s="16"/>
      <c r="AM1088" s="140"/>
      <c r="AN1088" s="141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40"/>
      <c r="BG1088" s="126"/>
      <c r="BH1088" s="16"/>
      <c r="BI1088" s="16"/>
      <c r="BJ1088" s="16"/>
      <c r="BK1088" s="16"/>
      <c r="BL1088" s="16"/>
      <c r="BM1088" s="16"/>
      <c r="BN1088" s="16"/>
      <c r="BO1088" s="16"/>
      <c r="BP1088" s="140"/>
      <c r="BQ1088" s="126"/>
      <c r="BR1088" s="16"/>
      <c r="BS1088" s="16"/>
      <c r="BT1088" s="16"/>
      <c r="BU1088" s="16"/>
      <c r="BV1088" s="16"/>
      <c r="BW1088" s="140"/>
      <c r="BX1088" s="126"/>
      <c r="BY1088" s="16"/>
      <c r="BZ1088" s="140"/>
      <c r="CA1088" s="126"/>
      <c r="CB1088" s="16"/>
      <c r="CC1088" s="140"/>
      <c r="CD1088" s="126"/>
      <c r="CE1088" s="16"/>
      <c r="CG1088" s="12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</row>
    <row r="1089" spans="1:147" s="107" customFormat="1" x14ac:dyDescent="0.2">
      <c r="A1089" s="81"/>
      <c r="B1089" s="16"/>
      <c r="C1089" s="115"/>
      <c r="D1089" s="116"/>
      <c r="E1089" s="16"/>
      <c r="F1089" s="16"/>
      <c r="G1089" s="16"/>
      <c r="H1089" s="16"/>
      <c r="J1089" s="126"/>
      <c r="K1089" s="126"/>
      <c r="L1089" s="126"/>
      <c r="M1089" s="126"/>
      <c r="N1089" s="126"/>
      <c r="O1089" s="126"/>
      <c r="P1089" s="126"/>
      <c r="Q1089" s="58"/>
      <c r="R1089" s="139"/>
      <c r="S1089" s="58"/>
      <c r="T1089" s="16"/>
      <c r="U1089" s="16"/>
      <c r="V1089" s="16"/>
      <c r="W1089" s="16"/>
      <c r="X1089" s="16"/>
      <c r="Y1089" s="16"/>
      <c r="Z1089" s="16"/>
      <c r="AA1089" s="140"/>
      <c r="AB1089" s="126"/>
      <c r="AC1089" s="16"/>
      <c r="AD1089" s="16"/>
      <c r="AE1089" s="16"/>
      <c r="AF1089" s="16"/>
      <c r="AG1089" s="16"/>
      <c r="AH1089" s="140"/>
      <c r="AI1089" s="126"/>
      <c r="AJ1089" s="16"/>
      <c r="AK1089" s="16"/>
      <c r="AL1089" s="16"/>
      <c r="AM1089" s="140"/>
      <c r="AN1089" s="141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40"/>
      <c r="BG1089" s="126"/>
      <c r="BH1089" s="16"/>
      <c r="BI1089" s="16"/>
      <c r="BJ1089" s="16"/>
      <c r="BK1089" s="16"/>
      <c r="BL1089" s="16"/>
      <c r="BM1089" s="16"/>
      <c r="BN1089" s="16"/>
      <c r="BO1089" s="16"/>
      <c r="BP1089" s="140"/>
      <c r="BQ1089" s="126"/>
      <c r="BR1089" s="16"/>
      <c r="BS1089" s="16"/>
      <c r="BT1089" s="16"/>
      <c r="BU1089" s="16"/>
      <c r="BV1089" s="16"/>
      <c r="BW1089" s="140"/>
      <c r="BX1089" s="126"/>
      <c r="BY1089" s="16"/>
      <c r="BZ1089" s="140"/>
      <c r="CA1089" s="126"/>
      <c r="CB1089" s="16"/>
      <c r="CC1089" s="140"/>
      <c r="CD1089" s="126"/>
      <c r="CE1089" s="16"/>
      <c r="CG1089" s="12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</row>
    <row r="1090" spans="1:147" s="107" customFormat="1" x14ac:dyDescent="0.2">
      <c r="A1090" s="81"/>
      <c r="B1090" s="16"/>
      <c r="C1090" s="115"/>
      <c r="D1090" s="116"/>
      <c r="E1090" s="16"/>
      <c r="F1090" s="16"/>
      <c r="G1090" s="16"/>
      <c r="H1090" s="16"/>
      <c r="J1090" s="126"/>
      <c r="K1090" s="126"/>
      <c r="L1090" s="126"/>
      <c r="M1090" s="126"/>
      <c r="N1090" s="126"/>
      <c r="O1090" s="126"/>
      <c r="P1090" s="126"/>
      <c r="Q1090" s="58"/>
      <c r="R1090" s="139"/>
      <c r="S1090" s="58"/>
      <c r="T1090" s="16"/>
      <c r="U1090" s="16"/>
      <c r="V1090" s="16"/>
      <c r="W1090" s="16"/>
      <c r="X1090" s="16"/>
      <c r="Y1090" s="16"/>
      <c r="Z1090" s="16"/>
      <c r="AA1090" s="140"/>
      <c r="AB1090" s="126"/>
      <c r="AC1090" s="16"/>
      <c r="AD1090" s="16"/>
      <c r="AE1090" s="16"/>
      <c r="AF1090" s="16"/>
      <c r="AG1090" s="16"/>
      <c r="AH1090" s="140"/>
      <c r="AI1090" s="126"/>
      <c r="AJ1090" s="16"/>
      <c r="AK1090" s="16"/>
      <c r="AL1090" s="16"/>
      <c r="AM1090" s="140"/>
      <c r="AN1090" s="141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40"/>
      <c r="BG1090" s="126"/>
      <c r="BH1090" s="16"/>
      <c r="BI1090" s="16"/>
      <c r="BJ1090" s="16"/>
      <c r="BK1090" s="16"/>
      <c r="BL1090" s="16"/>
      <c r="BM1090" s="16"/>
      <c r="BN1090" s="16"/>
      <c r="BO1090" s="16"/>
      <c r="BP1090" s="140"/>
      <c r="BQ1090" s="126"/>
      <c r="BR1090" s="16"/>
      <c r="BS1090" s="16"/>
      <c r="BT1090" s="16"/>
      <c r="BU1090" s="16"/>
      <c r="BV1090" s="16"/>
      <c r="BW1090" s="140"/>
      <c r="BX1090" s="126"/>
      <c r="BY1090" s="16"/>
      <c r="BZ1090" s="140"/>
      <c r="CA1090" s="126"/>
      <c r="CB1090" s="16"/>
      <c r="CC1090" s="140"/>
      <c r="CD1090" s="126"/>
      <c r="CE1090" s="16"/>
      <c r="CG1090" s="12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</row>
    <row r="1091" spans="1:147" s="107" customFormat="1" x14ac:dyDescent="0.2">
      <c r="A1091" s="81"/>
      <c r="B1091" s="16"/>
      <c r="C1091" s="115"/>
      <c r="D1091" s="116"/>
      <c r="E1091" s="16"/>
      <c r="F1091" s="16"/>
      <c r="G1091" s="16"/>
      <c r="H1091" s="16"/>
      <c r="J1091" s="126"/>
      <c r="K1091" s="126"/>
      <c r="L1091" s="126"/>
      <c r="M1091" s="126"/>
      <c r="N1091" s="126"/>
      <c r="O1091" s="126"/>
      <c r="P1091" s="126"/>
      <c r="Q1091" s="58"/>
      <c r="R1091" s="139"/>
      <c r="S1091" s="58"/>
      <c r="T1091" s="16"/>
      <c r="U1091" s="16"/>
      <c r="V1091" s="16"/>
      <c r="W1091" s="16"/>
      <c r="X1091" s="16"/>
      <c r="Y1091" s="16"/>
      <c r="Z1091" s="16"/>
      <c r="AA1091" s="140"/>
      <c r="AB1091" s="126"/>
      <c r="AC1091" s="16"/>
      <c r="AD1091" s="16"/>
      <c r="AE1091" s="16"/>
      <c r="AF1091" s="16"/>
      <c r="AG1091" s="16"/>
      <c r="AH1091" s="140"/>
      <c r="AI1091" s="126"/>
      <c r="AJ1091" s="16"/>
      <c r="AK1091" s="16"/>
      <c r="AL1091" s="16"/>
      <c r="AM1091" s="140"/>
      <c r="AN1091" s="141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40"/>
      <c r="BG1091" s="126"/>
      <c r="BH1091" s="16"/>
      <c r="BI1091" s="16"/>
      <c r="BJ1091" s="16"/>
      <c r="BK1091" s="16"/>
      <c r="BL1091" s="16"/>
      <c r="BM1091" s="16"/>
      <c r="BN1091" s="16"/>
      <c r="BO1091" s="16"/>
      <c r="BP1091" s="140"/>
      <c r="BQ1091" s="126"/>
      <c r="BR1091" s="16"/>
      <c r="BS1091" s="16"/>
      <c r="BT1091" s="16"/>
      <c r="BU1091" s="16"/>
      <c r="BV1091" s="16"/>
      <c r="BW1091" s="140"/>
      <c r="BX1091" s="126"/>
      <c r="BY1091" s="16"/>
      <c r="BZ1091" s="140"/>
      <c r="CA1091" s="126"/>
      <c r="CB1091" s="16"/>
      <c r="CC1091" s="140"/>
      <c r="CD1091" s="126"/>
      <c r="CE1091" s="16"/>
      <c r="CG1091" s="12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</row>
    <row r="1092" spans="1:147" s="107" customFormat="1" x14ac:dyDescent="0.2">
      <c r="A1092" s="81"/>
      <c r="B1092" s="16"/>
      <c r="C1092" s="115"/>
      <c r="D1092" s="116"/>
      <c r="E1092" s="16"/>
      <c r="F1092" s="16"/>
      <c r="G1092" s="16"/>
      <c r="H1092" s="16"/>
      <c r="J1092" s="126"/>
      <c r="K1092" s="126"/>
      <c r="L1092" s="126"/>
      <c r="M1092" s="126"/>
      <c r="N1092" s="126"/>
      <c r="O1092" s="126"/>
      <c r="P1092" s="126"/>
      <c r="Q1092" s="58"/>
      <c r="R1092" s="139"/>
      <c r="S1092" s="58"/>
      <c r="T1092" s="16"/>
      <c r="U1092" s="16"/>
      <c r="V1092" s="16"/>
      <c r="W1092" s="16"/>
      <c r="X1092" s="16"/>
      <c r="Y1092" s="16"/>
      <c r="Z1092" s="16"/>
      <c r="AA1092" s="140"/>
      <c r="AB1092" s="126"/>
      <c r="AC1092" s="16"/>
      <c r="AD1092" s="16"/>
      <c r="AE1092" s="16"/>
      <c r="AF1092" s="16"/>
      <c r="AG1092" s="16"/>
      <c r="AH1092" s="140"/>
      <c r="AI1092" s="126"/>
      <c r="AJ1092" s="16"/>
      <c r="AK1092" s="16"/>
      <c r="AL1092" s="16"/>
      <c r="AM1092" s="140"/>
      <c r="AN1092" s="141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40"/>
      <c r="BG1092" s="126"/>
      <c r="BH1092" s="16"/>
      <c r="BI1092" s="16"/>
      <c r="BJ1092" s="16"/>
      <c r="BK1092" s="16"/>
      <c r="BL1092" s="16"/>
      <c r="BM1092" s="16"/>
      <c r="BN1092" s="16"/>
      <c r="BO1092" s="16"/>
      <c r="BP1092" s="140"/>
      <c r="BQ1092" s="126"/>
      <c r="BR1092" s="16"/>
      <c r="BS1092" s="16"/>
      <c r="BT1092" s="16"/>
      <c r="BU1092" s="16"/>
      <c r="BV1092" s="16"/>
      <c r="BW1092" s="140"/>
      <c r="BX1092" s="126"/>
      <c r="BY1092" s="16"/>
      <c r="BZ1092" s="140"/>
      <c r="CA1092" s="126"/>
      <c r="CB1092" s="16"/>
      <c r="CC1092" s="140"/>
      <c r="CD1092" s="126"/>
      <c r="CE1092" s="16"/>
      <c r="CG1092" s="12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  <c r="DR1092" s="16"/>
      <c r="DS1092" s="16"/>
      <c r="DT1092" s="16"/>
      <c r="DU1092" s="16"/>
      <c r="DV1092" s="16"/>
      <c r="DW1092" s="16"/>
      <c r="DX1092" s="16"/>
      <c r="DY1092" s="16"/>
      <c r="DZ1092" s="16"/>
      <c r="EA1092" s="16"/>
      <c r="EB1092" s="16"/>
      <c r="EC1092" s="16"/>
      <c r="ED1092" s="16"/>
      <c r="EE1092" s="16"/>
      <c r="EF1092" s="16"/>
      <c r="EG1092" s="16"/>
      <c r="EH1092" s="16"/>
      <c r="EI1092" s="16"/>
      <c r="EJ1092" s="16"/>
      <c r="EK1092" s="16"/>
      <c r="EL1092" s="16"/>
      <c r="EM1092" s="16"/>
      <c r="EN1092" s="16"/>
      <c r="EO1092" s="16"/>
      <c r="EP1092" s="16"/>
      <c r="EQ1092" s="16"/>
    </row>
    <row r="1093" spans="1:147" s="107" customFormat="1" x14ac:dyDescent="0.2">
      <c r="A1093" s="81"/>
      <c r="B1093" s="16"/>
      <c r="C1093" s="115"/>
      <c r="D1093" s="116"/>
      <c r="E1093" s="16"/>
      <c r="F1093" s="16"/>
      <c r="G1093" s="16"/>
      <c r="H1093" s="16"/>
      <c r="J1093" s="126"/>
      <c r="K1093" s="126"/>
      <c r="L1093" s="126"/>
      <c r="M1093" s="126"/>
      <c r="N1093" s="126"/>
      <c r="O1093" s="126"/>
      <c r="P1093" s="126"/>
      <c r="Q1093" s="58"/>
      <c r="R1093" s="139"/>
      <c r="S1093" s="58"/>
      <c r="T1093" s="16"/>
      <c r="U1093" s="16"/>
      <c r="V1093" s="16"/>
      <c r="W1093" s="16"/>
      <c r="X1093" s="16"/>
      <c r="Y1093" s="16"/>
      <c r="Z1093" s="16"/>
      <c r="AA1093" s="140"/>
      <c r="AB1093" s="126"/>
      <c r="AC1093" s="16"/>
      <c r="AD1093" s="16"/>
      <c r="AE1093" s="16"/>
      <c r="AF1093" s="16"/>
      <c r="AG1093" s="16"/>
      <c r="AH1093" s="140"/>
      <c r="AI1093" s="126"/>
      <c r="AJ1093" s="16"/>
      <c r="AK1093" s="16"/>
      <c r="AL1093" s="16"/>
      <c r="AM1093" s="140"/>
      <c r="AN1093" s="141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40"/>
      <c r="BG1093" s="126"/>
      <c r="BH1093" s="16"/>
      <c r="BI1093" s="16"/>
      <c r="BJ1093" s="16"/>
      <c r="BK1093" s="16"/>
      <c r="BL1093" s="16"/>
      <c r="BM1093" s="16"/>
      <c r="BN1093" s="16"/>
      <c r="BO1093" s="16"/>
      <c r="BP1093" s="140"/>
      <c r="BQ1093" s="126"/>
      <c r="BR1093" s="16"/>
      <c r="BS1093" s="16"/>
      <c r="BT1093" s="16"/>
      <c r="BU1093" s="16"/>
      <c r="BV1093" s="16"/>
      <c r="BW1093" s="140"/>
      <c r="BX1093" s="126"/>
      <c r="BY1093" s="16"/>
      <c r="BZ1093" s="140"/>
      <c r="CA1093" s="126"/>
      <c r="CB1093" s="16"/>
      <c r="CC1093" s="140"/>
      <c r="CD1093" s="126"/>
      <c r="CE1093" s="16"/>
      <c r="CG1093" s="12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  <c r="DR1093" s="16"/>
      <c r="DS1093" s="16"/>
      <c r="DT1093" s="16"/>
      <c r="DU1093" s="16"/>
      <c r="DV1093" s="16"/>
      <c r="DW1093" s="16"/>
      <c r="DX1093" s="16"/>
      <c r="DY1093" s="16"/>
      <c r="DZ1093" s="16"/>
      <c r="EA1093" s="16"/>
      <c r="EB1093" s="16"/>
      <c r="EC1093" s="16"/>
      <c r="ED1093" s="16"/>
      <c r="EE1093" s="16"/>
      <c r="EF1093" s="16"/>
      <c r="EG1093" s="16"/>
      <c r="EH1093" s="16"/>
      <c r="EI1093" s="16"/>
      <c r="EJ1093" s="16"/>
      <c r="EK1093" s="16"/>
      <c r="EL1093" s="16"/>
      <c r="EM1093" s="16"/>
      <c r="EN1093" s="16"/>
      <c r="EO1093" s="16"/>
      <c r="EP1093" s="16"/>
      <c r="EQ1093" s="16"/>
    </row>
    <row r="1094" spans="1:147" s="107" customFormat="1" x14ac:dyDescent="0.2">
      <c r="A1094" s="81"/>
      <c r="B1094" s="16"/>
      <c r="C1094" s="115"/>
      <c r="D1094" s="116"/>
      <c r="E1094" s="16"/>
      <c r="F1094" s="16"/>
      <c r="G1094" s="16"/>
      <c r="H1094" s="16"/>
      <c r="J1094" s="126"/>
      <c r="K1094" s="126"/>
      <c r="L1094" s="126"/>
      <c r="M1094" s="126"/>
      <c r="N1094" s="126"/>
      <c r="O1094" s="126"/>
      <c r="P1094" s="126"/>
      <c r="Q1094" s="58"/>
      <c r="R1094" s="139"/>
      <c r="S1094" s="58"/>
      <c r="T1094" s="16"/>
      <c r="U1094" s="16"/>
      <c r="V1094" s="16"/>
      <c r="W1094" s="16"/>
      <c r="X1094" s="16"/>
      <c r="Y1094" s="16"/>
      <c r="Z1094" s="16"/>
      <c r="AA1094" s="140"/>
      <c r="AB1094" s="126"/>
      <c r="AC1094" s="16"/>
      <c r="AD1094" s="16"/>
      <c r="AE1094" s="16"/>
      <c r="AF1094" s="16"/>
      <c r="AG1094" s="16"/>
      <c r="AH1094" s="140"/>
      <c r="AI1094" s="126"/>
      <c r="AJ1094" s="16"/>
      <c r="AK1094" s="16"/>
      <c r="AL1094" s="16"/>
      <c r="AM1094" s="140"/>
      <c r="AN1094" s="141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40"/>
      <c r="BG1094" s="126"/>
      <c r="BH1094" s="16"/>
      <c r="BI1094" s="16"/>
      <c r="BJ1094" s="16"/>
      <c r="BK1094" s="16"/>
      <c r="BL1094" s="16"/>
      <c r="BM1094" s="16"/>
      <c r="BN1094" s="16"/>
      <c r="BO1094" s="16"/>
      <c r="BP1094" s="140"/>
      <c r="BQ1094" s="126"/>
      <c r="BR1094" s="16"/>
      <c r="BS1094" s="16"/>
      <c r="BT1094" s="16"/>
      <c r="BU1094" s="16"/>
      <c r="BV1094" s="16"/>
      <c r="BW1094" s="140"/>
      <c r="BX1094" s="126"/>
      <c r="BY1094" s="16"/>
      <c r="BZ1094" s="140"/>
      <c r="CA1094" s="126"/>
      <c r="CB1094" s="16"/>
      <c r="CC1094" s="140"/>
      <c r="CD1094" s="126"/>
      <c r="CE1094" s="16"/>
      <c r="CG1094" s="12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  <c r="DZ1094" s="16"/>
      <c r="EA1094" s="16"/>
      <c r="EB1094" s="16"/>
      <c r="EC1094" s="16"/>
      <c r="ED1094" s="16"/>
      <c r="EE1094" s="16"/>
      <c r="EF1094" s="16"/>
      <c r="EG1094" s="16"/>
      <c r="EH1094" s="16"/>
      <c r="EI1094" s="16"/>
      <c r="EJ1094" s="16"/>
      <c r="EK1094" s="16"/>
      <c r="EL1094" s="16"/>
      <c r="EM1094" s="16"/>
      <c r="EN1094" s="16"/>
      <c r="EO1094" s="16"/>
      <c r="EP1094" s="16"/>
      <c r="EQ1094" s="16"/>
    </row>
    <row r="1095" spans="1:147" s="107" customFormat="1" x14ac:dyDescent="0.2">
      <c r="A1095" s="81"/>
      <c r="B1095" s="16"/>
      <c r="C1095" s="115"/>
      <c r="D1095" s="116"/>
      <c r="E1095" s="16"/>
      <c r="F1095" s="16"/>
      <c r="G1095" s="16"/>
      <c r="H1095" s="16"/>
      <c r="J1095" s="126"/>
      <c r="K1095" s="126"/>
      <c r="L1095" s="126"/>
      <c r="M1095" s="126"/>
      <c r="N1095" s="126"/>
      <c r="O1095" s="126"/>
      <c r="P1095" s="126"/>
      <c r="Q1095" s="58"/>
      <c r="R1095" s="139"/>
      <c r="S1095" s="58"/>
      <c r="T1095" s="16"/>
      <c r="U1095" s="16"/>
      <c r="V1095" s="16"/>
      <c r="W1095" s="16"/>
      <c r="X1095" s="16"/>
      <c r="Y1095" s="16"/>
      <c r="Z1095" s="16"/>
      <c r="AA1095" s="140"/>
      <c r="AB1095" s="126"/>
      <c r="AC1095" s="16"/>
      <c r="AD1095" s="16"/>
      <c r="AE1095" s="16"/>
      <c r="AF1095" s="16"/>
      <c r="AG1095" s="16"/>
      <c r="AH1095" s="140"/>
      <c r="AI1095" s="126"/>
      <c r="AJ1095" s="16"/>
      <c r="AK1095" s="16"/>
      <c r="AL1095" s="16"/>
      <c r="AM1095" s="140"/>
      <c r="AN1095" s="141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40"/>
      <c r="BG1095" s="126"/>
      <c r="BH1095" s="16"/>
      <c r="BI1095" s="16"/>
      <c r="BJ1095" s="16"/>
      <c r="BK1095" s="16"/>
      <c r="BL1095" s="16"/>
      <c r="BM1095" s="16"/>
      <c r="BN1095" s="16"/>
      <c r="BO1095" s="16"/>
      <c r="BP1095" s="140"/>
      <c r="BQ1095" s="126"/>
      <c r="BR1095" s="16"/>
      <c r="BS1095" s="16"/>
      <c r="BT1095" s="16"/>
      <c r="BU1095" s="16"/>
      <c r="BV1095" s="16"/>
      <c r="BW1095" s="140"/>
      <c r="BX1095" s="126"/>
      <c r="BY1095" s="16"/>
      <c r="BZ1095" s="140"/>
      <c r="CA1095" s="126"/>
      <c r="CB1095" s="16"/>
      <c r="CC1095" s="140"/>
      <c r="CD1095" s="126"/>
      <c r="CE1095" s="16"/>
      <c r="CG1095" s="126"/>
      <c r="CH1095" s="16"/>
      <c r="CI1095" s="16"/>
      <c r="CJ1095" s="16"/>
      <c r="CK1095" s="16"/>
      <c r="CL1095" s="16"/>
      <c r="CM1095" s="16"/>
      <c r="CN1095" s="16"/>
      <c r="CO1095" s="16"/>
      <c r="CP1095" s="16"/>
      <c r="CQ1095" s="16"/>
      <c r="CR1095" s="16"/>
      <c r="CS1095" s="16"/>
      <c r="CT1095" s="16"/>
      <c r="CU1095" s="16"/>
      <c r="CV1095" s="16"/>
      <c r="CW1095" s="16"/>
      <c r="CX1095" s="16"/>
      <c r="CY1095" s="16"/>
      <c r="CZ1095" s="16"/>
      <c r="DA1095" s="16"/>
      <c r="DB1095" s="16"/>
      <c r="DC1095" s="16"/>
      <c r="DD1095" s="16"/>
      <c r="DE1095" s="16"/>
      <c r="DF1095" s="16"/>
      <c r="DG1095" s="16"/>
      <c r="DH1095" s="16"/>
      <c r="DI1095" s="16"/>
      <c r="DJ1095" s="16"/>
      <c r="DK1095" s="16"/>
      <c r="DL1095" s="16"/>
      <c r="DM1095" s="16"/>
      <c r="DN1095" s="16"/>
      <c r="DO1095" s="16"/>
      <c r="DP1095" s="16"/>
      <c r="DQ1095" s="16"/>
      <c r="DR1095" s="16"/>
      <c r="DS1095" s="16"/>
      <c r="DT1095" s="16"/>
      <c r="DU1095" s="16"/>
      <c r="DV1095" s="16"/>
      <c r="DW1095" s="16"/>
      <c r="DX1095" s="16"/>
      <c r="DY1095" s="16"/>
      <c r="DZ1095" s="16"/>
      <c r="EA1095" s="16"/>
      <c r="EB1095" s="16"/>
      <c r="EC1095" s="16"/>
      <c r="ED1095" s="16"/>
      <c r="EE1095" s="16"/>
      <c r="EF1095" s="16"/>
      <c r="EG1095" s="16"/>
      <c r="EH1095" s="16"/>
      <c r="EI1095" s="16"/>
      <c r="EJ1095" s="16"/>
      <c r="EK1095" s="16"/>
      <c r="EL1095" s="16"/>
      <c r="EM1095" s="16"/>
      <c r="EN1095" s="16"/>
      <c r="EO1095" s="16"/>
      <c r="EP1095" s="16"/>
      <c r="EQ1095" s="16"/>
    </row>
    <row r="1096" spans="1:147" s="107" customFormat="1" x14ac:dyDescent="0.2">
      <c r="A1096" s="81"/>
      <c r="B1096" s="16"/>
      <c r="C1096" s="115"/>
      <c r="D1096" s="116"/>
      <c r="E1096" s="16"/>
      <c r="F1096" s="16"/>
      <c r="G1096" s="16"/>
      <c r="H1096" s="16"/>
      <c r="J1096" s="126"/>
      <c r="K1096" s="126"/>
      <c r="L1096" s="126"/>
      <c r="M1096" s="126"/>
      <c r="N1096" s="126"/>
      <c r="O1096" s="126"/>
      <c r="P1096" s="126"/>
      <c r="Q1096" s="58"/>
      <c r="R1096" s="139"/>
      <c r="S1096" s="58"/>
      <c r="T1096" s="16"/>
      <c r="U1096" s="16"/>
      <c r="V1096" s="16"/>
      <c r="W1096" s="16"/>
      <c r="X1096" s="16"/>
      <c r="Y1096" s="16"/>
      <c r="Z1096" s="16"/>
      <c r="AA1096" s="140"/>
      <c r="AB1096" s="126"/>
      <c r="AC1096" s="16"/>
      <c r="AD1096" s="16"/>
      <c r="AE1096" s="16"/>
      <c r="AF1096" s="16"/>
      <c r="AG1096" s="16"/>
      <c r="AH1096" s="140"/>
      <c r="AI1096" s="126"/>
      <c r="AJ1096" s="16"/>
      <c r="AK1096" s="16"/>
      <c r="AL1096" s="16"/>
      <c r="AM1096" s="140"/>
      <c r="AN1096" s="141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40"/>
      <c r="BG1096" s="126"/>
      <c r="BH1096" s="16"/>
      <c r="BI1096" s="16"/>
      <c r="BJ1096" s="16"/>
      <c r="BK1096" s="16"/>
      <c r="BL1096" s="16"/>
      <c r="BM1096" s="16"/>
      <c r="BN1096" s="16"/>
      <c r="BO1096" s="16"/>
      <c r="BP1096" s="140"/>
      <c r="BQ1096" s="126"/>
      <c r="BR1096" s="16"/>
      <c r="BS1096" s="16"/>
      <c r="BT1096" s="16"/>
      <c r="BU1096" s="16"/>
      <c r="BV1096" s="16"/>
      <c r="BW1096" s="140"/>
      <c r="BX1096" s="126"/>
      <c r="BY1096" s="16"/>
      <c r="BZ1096" s="140"/>
      <c r="CA1096" s="126"/>
      <c r="CB1096" s="16"/>
      <c r="CC1096" s="140"/>
      <c r="CD1096" s="126"/>
      <c r="CE1096" s="16"/>
      <c r="CG1096" s="12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  <c r="DR1096" s="16"/>
      <c r="DS1096" s="16"/>
      <c r="DT1096" s="16"/>
      <c r="DU1096" s="16"/>
      <c r="DV1096" s="16"/>
      <c r="DW1096" s="16"/>
      <c r="DX1096" s="16"/>
      <c r="DY1096" s="16"/>
      <c r="DZ1096" s="16"/>
      <c r="EA1096" s="16"/>
      <c r="EB1096" s="16"/>
      <c r="EC1096" s="16"/>
      <c r="ED1096" s="16"/>
      <c r="EE1096" s="16"/>
      <c r="EF1096" s="16"/>
      <c r="EG1096" s="16"/>
      <c r="EH1096" s="16"/>
      <c r="EI1096" s="16"/>
      <c r="EJ1096" s="16"/>
      <c r="EK1096" s="16"/>
      <c r="EL1096" s="16"/>
      <c r="EM1096" s="16"/>
      <c r="EN1096" s="16"/>
      <c r="EO1096" s="16"/>
      <c r="EP1096" s="16"/>
      <c r="EQ1096" s="16"/>
    </row>
    <row r="1097" spans="1:147" s="107" customFormat="1" x14ac:dyDescent="0.2">
      <c r="A1097" s="81"/>
      <c r="B1097" s="16"/>
      <c r="C1097" s="115"/>
      <c r="D1097" s="116"/>
      <c r="E1097" s="16"/>
      <c r="F1097" s="16"/>
      <c r="G1097" s="16"/>
      <c r="H1097" s="16"/>
      <c r="J1097" s="126"/>
      <c r="K1097" s="126"/>
      <c r="L1097" s="126"/>
      <c r="M1097" s="126"/>
      <c r="N1097" s="126"/>
      <c r="O1097" s="126"/>
      <c r="P1097" s="126"/>
      <c r="Q1097" s="58"/>
      <c r="R1097" s="139"/>
      <c r="S1097" s="58"/>
      <c r="T1097" s="16"/>
      <c r="U1097" s="16"/>
      <c r="V1097" s="16"/>
      <c r="W1097" s="16"/>
      <c r="X1097" s="16"/>
      <c r="Y1097" s="16"/>
      <c r="Z1097" s="16"/>
      <c r="AA1097" s="140"/>
      <c r="AB1097" s="126"/>
      <c r="AC1097" s="16"/>
      <c r="AD1097" s="16"/>
      <c r="AE1097" s="16"/>
      <c r="AF1097" s="16"/>
      <c r="AG1097" s="16"/>
      <c r="AH1097" s="140"/>
      <c r="AI1097" s="126"/>
      <c r="AJ1097" s="16"/>
      <c r="AK1097" s="16"/>
      <c r="AL1097" s="16"/>
      <c r="AM1097" s="140"/>
      <c r="AN1097" s="141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40"/>
      <c r="BG1097" s="126"/>
      <c r="BH1097" s="16"/>
      <c r="BI1097" s="16"/>
      <c r="BJ1097" s="16"/>
      <c r="BK1097" s="16"/>
      <c r="BL1097" s="16"/>
      <c r="BM1097" s="16"/>
      <c r="BN1097" s="16"/>
      <c r="BO1097" s="16"/>
      <c r="BP1097" s="140"/>
      <c r="BQ1097" s="126"/>
      <c r="BR1097" s="16"/>
      <c r="BS1097" s="16"/>
      <c r="BT1097" s="16"/>
      <c r="BU1097" s="16"/>
      <c r="BV1097" s="16"/>
      <c r="BW1097" s="140"/>
      <c r="BX1097" s="126"/>
      <c r="BY1097" s="16"/>
      <c r="BZ1097" s="140"/>
      <c r="CA1097" s="126"/>
      <c r="CB1097" s="16"/>
      <c r="CC1097" s="140"/>
      <c r="CD1097" s="126"/>
      <c r="CE1097" s="16"/>
      <c r="CG1097" s="12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  <c r="DR1097" s="16"/>
      <c r="DS1097" s="16"/>
      <c r="DT1097" s="16"/>
      <c r="DU1097" s="16"/>
      <c r="DV1097" s="16"/>
      <c r="DW1097" s="16"/>
      <c r="DX1097" s="16"/>
      <c r="DY1097" s="16"/>
      <c r="DZ1097" s="16"/>
      <c r="EA1097" s="16"/>
      <c r="EB1097" s="16"/>
      <c r="EC1097" s="16"/>
      <c r="ED1097" s="16"/>
      <c r="EE1097" s="16"/>
      <c r="EF1097" s="16"/>
      <c r="EG1097" s="16"/>
      <c r="EH1097" s="16"/>
      <c r="EI1097" s="16"/>
      <c r="EJ1097" s="16"/>
      <c r="EK1097" s="16"/>
      <c r="EL1097" s="16"/>
      <c r="EM1097" s="16"/>
      <c r="EN1097" s="16"/>
      <c r="EO1097" s="16"/>
      <c r="EP1097" s="16"/>
      <c r="EQ1097" s="16"/>
    </row>
    <row r="1098" spans="1:147" s="107" customFormat="1" x14ac:dyDescent="0.2">
      <c r="A1098" s="81"/>
      <c r="B1098" s="16"/>
      <c r="C1098" s="115"/>
      <c r="D1098" s="116"/>
      <c r="E1098" s="16"/>
      <c r="F1098" s="16"/>
      <c r="G1098" s="16"/>
      <c r="H1098" s="16"/>
      <c r="J1098" s="126"/>
      <c r="K1098" s="126"/>
      <c r="L1098" s="126"/>
      <c r="M1098" s="126"/>
      <c r="N1098" s="126"/>
      <c r="O1098" s="126"/>
      <c r="P1098" s="126"/>
      <c r="Q1098" s="58"/>
      <c r="R1098" s="139"/>
      <c r="S1098" s="58"/>
      <c r="T1098" s="16"/>
      <c r="U1098" s="16"/>
      <c r="V1098" s="16"/>
      <c r="W1098" s="16"/>
      <c r="X1098" s="16"/>
      <c r="Y1098" s="16"/>
      <c r="Z1098" s="16"/>
      <c r="AA1098" s="140"/>
      <c r="AB1098" s="126"/>
      <c r="AC1098" s="16"/>
      <c r="AD1098" s="16"/>
      <c r="AE1098" s="16"/>
      <c r="AF1098" s="16"/>
      <c r="AG1098" s="16"/>
      <c r="AH1098" s="140"/>
      <c r="AI1098" s="126"/>
      <c r="AJ1098" s="16"/>
      <c r="AK1098" s="16"/>
      <c r="AL1098" s="16"/>
      <c r="AM1098" s="140"/>
      <c r="AN1098" s="141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40"/>
      <c r="BG1098" s="126"/>
      <c r="BH1098" s="16"/>
      <c r="BI1098" s="16"/>
      <c r="BJ1098" s="16"/>
      <c r="BK1098" s="16"/>
      <c r="BL1098" s="16"/>
      <c r="BM1098" s="16"/>
      <c r="BN1098" s="16"/>
      <c r="BO1098" s="16"/>
      <c r="BP1098" s="140"/>
      <c r="BQ1098" s="126"/>
      <c r="BR1098" s="16"/>
      <c r="BS1098" s="16"/>
      <c r="BT1098" s="16"/>
      <c r="BU1098" s="16"/>
      <c r="BV1098" s="16"/>
      <c r="BW1098" s="140"/>
      <c r="BX1098" s="126"/>
      <c r="BY1098" s="16"/>
      <c r="BZ1098" s="140"/>
      <c r="CA1098" s="126"/>
      <c r="CB1098" s="16"/>
      <c r="CC1098" s="140"/>
      <c r="CD1098" s="126"/>
      <c r="CE1098" s="16"/>
      <c r="CG1098" s="12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  <c r="DR1098" s="16"/>
      <c r="DS1098" s="16"/>
      <c r="DT1098" s="16"/>
      <c r="DU1098" s="16"/>
      <c r="DV1098" s="16"/>
      <c r="DW1098" s="16"/>
      <c r="DX1098" s="16"/>
      <c r="DY1098" s="16"/>
      <c r="DZ1098" s="16"/>
      <c r="EA1098" s="16"/>
      <c r="EB1098" s="16"/>
      <c r="EC1098" s="16"/>
      <c r="ED1098" s="16"/>
      <c r="EE1098" s="16"/>
      <c r="EF1098" s="16"/>
      <c r="EG1098" s="16"/>
      <c r="EH1098" s="16"/>
      <c r="EI1098" s="16"/>
      <c r="EJ1098" s="16"/>
      <c r="EK1098" s="16"/>
      <c r="EL1098" s="16"/>
      <c r="EM1098" s="16"/>
      <c r="EN1098" s="16"/>
      <c r="EO1098" s="16"/>
      <c r="EP1098" s="16"/>
      <c r="EQ1098" s="16"/>
    </row>
    <row r="1099" spans="1:147" s="107" customFormat="1" x14ac:dyDescent="0.2">
      <c r="A1099" s="138"/>
      <c r="B1099" s="16"/>
      <c r="C1099" s="115"/>
      <c r="D1099" s="116"/>
      <c r="E1099" s="16"/>
      <c r="F1099" s="16"/>
      <c r="G1099" s="16"/>
      <c r="H1099" s="16"/>
      <c r="J1099" s="126"/>
      <c r="K1099" s="126"/>
      <c r="L1099" s="126"/>
      <c r="M1099" s="126"/>
      <c r="N1099" s="126"/>
      <c r="O1099" s="126"/>
      <c r="P1099" s="126"/>
      <c r="Q1099" s="58"/>
      <c r="R1099" s="139"/>
      <c r="S1099" s="58"/>
      <c r="T1099" s="16"/>
      <c r="U1099" s="16"/>
      <c r="V1099" s="16"/>
      <c r="W1099" s="16"/>
      <c r="X1099" s="16"/>
      <c r="Y1099" s="16"/>
      <c r="Z1099" s="16"/>
      <c r="AA1099" s="140"/>
      <c r="AB1099" s="126"/>
      <c r="AC1099" s="16"/>
      <c r="AD1099" s="16"/>
      <c r="AE1099" s="16"/>
      <c r="AF1099" s="16"/>
      <c r="AG1099" s="16"/>
      <c r="AH1099" s="140"/>
      <c r="AI1099" s="126"/>
      <c r="AJ1099" s="16"/>
      <c r="AK1099" s="16"/>
      <c r="AL1099" s="16"/>
      <c r="AM1099" s="140"/>
      <c r="AN1099" s="141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40"/>
      <c r="BG1099" s="126"/>
      <c r="BH1099" s="16"/>
      <c r="BI1099" s="16"/>
      <c r="BJ1099" s="16"/>
      <c r="BK1099" s="16"/>
      <c r="BL1099" s="16"/>
      <c r="BM1099" s="16"/>
      <c r="BN1099" s="16"/>
      <c r="BO1099" s="16"/>
      <c r="BP1099" s="140"/>
      <c r="BQ1099" s="126"/>
      <c r="BR1099" s="16"/>
      <c r="BS1099" s="16"/>
      <c r="BT1099" s="16"/>
      <c r="BU1099" s="16"/>
      <c r="BV1099" s="16"/>
      <c r="BW1099" s="140"/>
      <c r="BX1099" s="126"/>
      <c r="BY1099" s="16"/>
      <c r="BZ1099" s="140"/>
      <c r="CA1099" s="126"/>
      <c r="CB1099" s="16"/>
      <c r="CC1099" s="140"/>
      <c r="CD1099" s="126"/>
      <c r="CE1099" s="16"/>
      <c r="CG1099" s="12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  <c r="DR1099" s="16"/>
      <c r="DS1099" s="16"/>
      <c r="DT1099" s="16"/>
      <c r="DU1099" s="16"/>
      <c r="DV1099" s="16"/>
      <c r="DW1099" s="16"/>
      <c r="DX1099" s="16"/>
      <c r="DY1099" s="16"/>
      <c r="DZ1099" s="16"/>
      <c r="EA1099" s="16"/>
      <c r="EB1099" s="16"/>
      <c r="EC1099" s="16"/>
      <c r="ED1099" s="16"/>
      <c r="EE1099" s="16"/>
      <c r="EF1099" s="16"/>
      <c r="EG1099" s="16"/>
      <c r="EH1099" s="16"/>
      <c r="EI1099" s="16"/>
      <c r="EJ1099" s="16"/>
      <c r="EK1099" s="16"/>
      <c r="EL1099" s="16"/>
      <c r="EM1099" s="16"/>
      <c r="EN1099" s="16"/>
      <c r="EO1099" s="16"/>
      <c r="EP1099" s="16"/>
      <c r="EQ1099" s="16"/>
    </row>
    <row r="1100" spans="1:147" s="107" customFormat="1" x14ac:dyDescent="0.2">
      <c r="A1100" s="81"/>
      <c r="B1100" s="16"/>
      <c r="C1100" s="115"/>
      <c r="D1100" s="116"/>
      <c r="E1100" s="16"/>
      <c r="F1100" s="16"/>
      <c r="G1100" s="16"/>
      <c r="H1100" s="16"/>
      <c r="J1100" s="126"/>
      <c r="K1100" s="126"/>
      <c r="L1100" s="126"/>
      <c r="M1100" s="126"/>
      <c r="N1100" s="126"/>
      <c r="O1100" s="126"/>
      <c r="P1100" s="126"/>
      <c r="Q1100" s="58"/>
      <c r="R1100" s="139"/>
      <c r="S1100" s="58"/>
      <c r="T1100" s="16"/>
      <c r="U1100" s="16"/>
      <c r="V1100" s="16"/>
      <c r="W1100" s="16"/>
      <c r="X1100" s="16"/>
      <c r="Y1100" s="16"/>
      <c r="Z1100" s="16"/>
      <c r="AA1100" s="140"/>
      <c r="AB1100" s="126"/>
      <c r="AC1100" s="16"/>
      <c r="AD1100" s="16"/>
      <c r="AE1100" s="16"/>
      <c r="AF1100" s="16"/>
      <c r="AG1100" s="16"/>
      <c r="AH1100" s="140"/>
      <c r="AI1100" s="126"/>
      <c r="AJ1100" s="16"/>
      <c r="AK1100" s="16"/>
      <c r="AL1100" s="16"/>
      <c r="AM1100" s="140"/>
      <c r="AN1100" s="141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40"/>
      <c r="BG1100" s="126"/>
      <c r="BH1100" s="16"/>
      <c r="BI1100" s="16"/>
      <c r="BJ1100" s="16"/>
      <c r="BK1100" s="16"/>
      <c r="BL1100" s="16"/>
      <c r="BM1100" s="16"/>
      <c r="BN1100" s="16"/>
      <c r="BO1100" s="16"/>
      <c r="BP1100" s="140"/>
      <c r="BQ1100" s="126"/>
      <c r="BR1100" s="16"/>
      <c r="BS1100" s="16"/>
      <c r="BT1100" s="16"/>
      <c r="BU1100" s="16"/>
      <c r="BV1100" s="16"/>
      <c r="BW1100" s="140"/>
      <c r="BX1100" s="126"/>
      <c r="BY1100" s="16"/>
      <c r="BZ1100" s="140"/>
      <c r="CA1100" s="126"/>
      <c r="CB1100" s="16"/>
      <c r="CC1100" s="140"/>
      <c r="CD1100" s="126"/>
      <c r="CE1100" s="16"/>
      <c r="CG1100" s="12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  <c r="DZ1100" s="16"/>
      <c r="EA1100" s="16"/>
      <c r="EB1100" s="16"/>
      <c r="EC1100" s="16"/>
      <c r="ED1100" s="16"/>
      <c r="EE1100" s="16"/>
      <c r="EF1100" s="16"/>
      <c r="EG1100" s="16"/>
      <c r="EH1100" s="16"/>
      <c r="EI1100" s="16"/>
      <c r="EJ1100" s="16"/>
      <c r="EK1100" s="16"/>
      <c r="EL1100" s="16"/>
      <c r="EM1100" s="16"/>
      <c r="EN1100" s="16"/>
      <c r="EO1100" s="16"/>
      <c r="EP1100" s="16"/>
      <c r="EQ1100" s="16"/>
    </row>
    <row r="1101" spans="1:147" s="107" customFormat="1" x14ac:dyDescent="0.2">
      <c r="A1101" s="81"/>
      <c r="B1101" s="16"/>
      <c r="C1101" s="115"/>
      <c r="D1101" s="116"/>
      <c r="E1101" s="16"/>
      <c r="F1101" s="16"/>
      <c r="G1101" s="16"/>
      <c r="H1101" s="16"/>
      <c r="J1101" s="126"/>
      <c r="K1101" s="126"/>
      <c r="L1101" s="126"/>
      <c r="M1101" s="126"/>
      <c r="N1101" s="126"/>
      <c r="O1101" s="126"/>
      <c r="P1101" s="126"/>
      <c r="Q1101" s="58"/>
      <c r="R1101" s="139"/>
      <c r="S1101" s="58"/>
      <c r="T1101" s="16"/>
      <c r="U1101" s="16"/>
      <c r="V1101" s="16"/>
      <c r="W1101" s="16"/>
      <c r="X1101" s="16"/>
      <c r="Y1101" s="16"/>
      <c r="Z1101" s="16"/>
      <c r="AA1101" s="140"/>
      <c r="AB1101" s="126"/>
      <c r="AC1101" s="16"/>
      <c r="AD1101" s="16"/>
      <c r="AE1101" s="16"/>
      <c r="AF1101" s="16"/>
      <c r="AG1101" s="16"/>
      <c r="AH1101" s="140"/>
      <c r="AI1101" s="126"/>
      <c r="AJ1101" s="16"/>
      <c r="AK1101" s="16"/>
      <c r="AL1101" s="16"/>
      <c r="AM1101" s="140"/>
      <c r="AN1101" s="141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40"/>
      <c r="BG1101" s="126"/>
      <c r="BH1101" s="16"/>
      <c r="BI1101" s="16"/>
      <c r="BJ1101" s="16"/>
      <c r="BK1101" s="16"/>
      <c r="BL1101" s="16"/>
      <c r="BM1101" s="16"/>
      <c r="BN1101" s="16"/>
      <c r="BO1101" s="16"/>
      <c r="BP1101" s="140"/>
      <c r="BQ1101" s="126"/>
      <c r="BR1101" s="16"/>
      <c r="BS1101" s="16"/>
      <c r="BT1101" s="16"/>
      <c r="BU1101" s="16"/>
      <c r="BV1101" s="16"/>
      <c r="BW1101" s="140"/>
      <c r="BX1101" s="126"/>
      <c r="BY1101" s="16"/>
      <c r="BZ1101" s="140"/>
      <c r="CA1101" s="126"/>
      <c r="CB1101" s="16"/>
      <c r="CC1101" s="140"/>
      <c r="CD1101" s="126"/>
      <c r="CE1101" s="16"/>
      <c r="CG1101" s="12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  <c r="DR1101" s="16"/>
      <c r="DS1101" s="16"/>
      <c r="DT1101" s="16"/>
      <c r="DU1101" s="16"/>
      <c r="DV1101" s="16"/>
      <c r="DW1101" s="16"/>
      <c r="DX1101" s="16"/>
      <c r="DY1101" s="16"/>
      <c r="DZ1101" s="16"/>
      <c r="EA1101" s="16"/>
      <c r="EB1101" s="16"/>
      <c r="EC1101" s="16"/>
      <c r="ED1101" s="16"/>
      <c r="EE1101" s="16"/>
      <c r="EF1101" s="16"/>
      <c r="EG1101" s="16"/>
      <c r="EH1101" s="16"/>
      <c r="EI1101" s="16"/>
      <c r="EJ1101" s="16"/>
      <c r="EK1101" s="16"/>
      <c r="EL1101" s="16"/>
      <c r="EM1101" s="16"/>
      <c r="EN1101" s="16"/>
      <c r="EO1101" s="16"/>
      <c r="EP1101" s="16"/>
      <c r="EQ1101" s="16"/>
    </row>
    <row r="1102" spans="1:147" s="107" customFormat="1" x14ac:dyDescent="0.2">
      <c r="A1102" s="81"/>
      <c r="B1102" s="16"/>
      <c r="C1102" s="115"/>
      <c r="D1102" s="116"/>
      <c r="E1102" s="16"/>
      <c r="F1102" s="16"/>
      <c r="G1102" s="16"/>
      <c r="H1102" s="16"/>
      <c r="J1102" s="126"/>
      <c r="K1102" s="126"/>
      <c r="L1102" s="126"/>
      <c r="M1102" s="126"/>
      <c r="N1102" s="126"/>
      <c r="O1102" s="126"/>
      <c r="P1102" s="126"/>
      <c r="Q1102" s="58"/>
      <c r="R1102" s="139"/>
      <c r="S1102" s="58"/>
      <c r="T1102" s="16"/>
      <c r="U1102" s="16"/>
      <c r="V1102" s="16"/>
      <c r="W1102" s="16"/>
      <c r="X1102" s="16"/>
      <c r="Y1102" s="16"/>
      <c r="Z1102" s="16"/>
      <c r="AA1102" s="140"/>
      <c r="AB1102" s="126"/>
      <c r="AC1102" s="16"/>
      <c r="AD1102" s="16"/>
      <c r="AE1102" s="16"/>
      <c r="AF1102" s="16"/>
      <c r="AG1102" s="16"/>
      <c r="AH1102" s="140"/>
      <c r="AI1102" s="126"/>
      <c r="AJ1102" s="16"/>
      <c r="AK1102" s="16"/>
      <c r="AL1102" s="16"/>
      <c r="AM1102" s="140"/>
      <c r="AN1102" s="141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40"/>
      <c r="BG1102" s="126"/>
      <c r="BH1102" s="16"/>
      <c r="BI1102" s="16"/>
      <c r="BJ1102" s="16"/>
      <c r="BK1102" s="16"/>
      <c r="BL1102" s="16"/>
      <c r="BM1102" s="16"/>
      <c r="BN1102" s="16"/>
      <c r="BO1102" s="16"/>
      <c r="BP1102" s="140"/>
      <c r="BQ1102" s="126"/>
      <c r="BR1102" s="16"/>
      <c r="BS1102" s="16"/>
      <c r="BT1102" s="16"/>
      <c r="BU1102" s="16"/>
      <c r="BV1102" s="16"/>
      <c r="BW1102" s="140"/>
      <c r="BX1102" s="126"/>
      <c r="BY1102" s="16"/>
      <c r="BZ1102" s="140"/>
      <c r="CA1102" s="126"/>
      <c r="CB1102" s="16"/>
      <c r="CC1102" s="140"/>
      <c r="CD1102" s="126"/>
      <c r="CE1102" s="16"/>
      <c r="CG1102" s="12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  <c r="DR1102" s="16"/>
      <c r="DS1102" s="16"/>
      <c r="DT1102" s="16"/>
      <c r="DU1102" s="16"/>
      <c r="DV1102" s="16"/>
      <c r="DW1102" s="16"/>
      <c r="DX1102" s="16"/>
      <c r="DY1102" s="16"/>
      <c r="DZ1102" s="16"/>
      <c r="EA1102" s="16"/>
      <c r="EB1102" s="16"/>
      <c r="EC1102" s="16"/>
      <c r="ED1102" s="16"/>
      <c r="EE1102" s="16"/>
      <c r="EF1102" s="16"/>
      <c r="EG1102" s="16"/>
      <c r="EH1102" s="16"/>
      <c r="EI1102" s="16"/>
      <c r="EJ1102" s="16"/>
      <c r="EK1102" s="16"/>
      <c r="EL1102" s="16"/>
      <c r="EM1102" s="16"/>
      <c r="EN1102" s="16"/>
      <c r="EO1102" s="16"/>
      <c r="EP1102" s="16"/>
      <c r="EQ1102" s="16"/>
    </row>
    <row r="1103" spans="1:147" s="107" customFormat="1" x14ac:dyDescent="0.2">
      <c r="A1103" s="81"/>
      <c r="B1103" s="16"/>
      <c r="C1103" s="115"/>
      <c r="D1103" s="116"/>
      <c r="E1103" s="16"/>
      <c r="F1103" s="16"/>
      <c r="G1103" s="16"/>
      <c r="H1103" s="16"/>
      <c r="J1103" s="126"/>
      <c r="K1103" s="126"/>
      <c r="L1103" s="126"/>
      <c r="M1103" s="126"/>
      <c r="N1103" s="126"/>
      <c r="O1103" s="126"/>
      <c r="P1103" s="126"/>
      <c r="Q1103" s="58"/>
      <c r="R1103" s="139"/>
      <c r="S1103" s="58"/>
      <c r="T1103" s="16"/>
      <c r="U1103" s="16"/>
      <c r="V1103" s="16"/>
      <c r="W1103" s="16"/>
      <c r="X1103" s="16"/>
      <c r="Y1103" s="16"/>
      <c r="Z1103" s="16"/>
      <c r="AA1103" s="140"/>
      <c r="AB1103" s="126"/>
      <c r="AC1103" s="16"/>
      <c r="AD1103" s="16"/>
      <c r="AE1103" s="16"/>
      <c r="AF1103" s="16"/>
      <c r="AG1103" s="16"/>
      <c r="AH1103" s="140"/>
      <c r="AI1103" s="126"/>
      <c r="AJ1103" s="16"/>
      <c r="AK1103" s="16"/>
      <c r="AL1103" s="16"/>
      <c r="AM1103" s="140"/>
      <c r="AN1103" s="141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40"/>
      <c r="BG1103" s="126"/>
      <c r="BH1103" s="16"/>
      <c r="BI1103" s="16"/>
      <c r="BJ1103" s="16"/>
      <c r="BK1103" s="16"/>
      <c r="BL1103" s="16"/>
      <c r="BM1103" s="16"/>
      <c r="BN1103" s="16"/>
      <c r="BO1103" s="16"/>
      <c r="BP1103" s="140"/>
      <c r="BQ1103" s="126"/>
      <c r="BR1103" s="16"/>
      <c r="BS1103" s="16"/>
      <c r="BT1103" s="16"/>
      <c r="BU1103" s="16"/>
      <c r="BV1103" s="16"/>
      <c r="BW1103" s="140"/>
      <c r="BX1103" s="126"/>
      <c r="BY1103" s="16"/>
      <c r="BZ1103" s="140"/>
      <c r="CA1103" s="126"/>
      <c r="CB1103" s="16"/>
      <c r="CC1103" s="140"/>
      <c r="CD1103" s="126"/>
      <c r="CE1103" s="16"/>
      <c r="CG1103" s="12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  <c r="DZ1103" s="16"/>
      <c r="EA1103" s="16"/>
      <c r="EB1103" s="16"/>
      <c r="EC1103" s="16"/>
      <c r="ED1103" s="16"/>
      <c r="EE1103" s="16"/>
      <c r="EF1103" s="16"/>
      <c r="EG1103" s="16"/>
      <c r="EH1103" s="16"/>
      <c r="EI1103" s="16"/>
      <c r="EJ1103" s="16"/>
      <c r="EK1103" s="16"/>
      <c r="EL1103" s="16"/>
      <c r="EM1103" s="16"/>
      <c r="EN1103" s="16"/>
      <c r="EO1103" s="16"/>
      <c r="EP1103" s="16"/>
      <c r="EQ1103" s="16"/>
    </row>
    <row r="1104" spans="1:147" s="107" customFormat="1" x14ac:dyDescent="0.2">
      <c r="A1104" s="81"/>
      <c r="B1104" s="16"/>
      <c r="C1104" s="115"/>
      <c r="D1104" s="116"/>
      <c r="E1104" s="16"/>
      <c r="F1104" s="16"/>
      <c r="G1104" s="16"/>
      <c r="H1104" s="16"/>
      <c r="J1104" s="126"/>
      <c r="K1104" s="126"/>
      <c r="L1104" s="126"/>
      <c r="M1104" s="126"/>
      <c r="N1104" s="126"/>
      <c r="O1104" s="126"/>
      <c r="P1104" s="126"/>
      <c r="Q1104" s="58"/>
      <c r="R1104" s="139"/>
      <c r="S1104" s="58"/>
      <c r="T1104" s="16"/>
      <c r="U1104" s="16"/>
      <c r="V1104" s="16"/>
      <c r="W1104" s="16"/>
      <c r="X1104" s="16"/>
      <c r="Y1104" s="16"/>
      <c r="Z1104" s="16"/>
      <c r="AA1104" s="140"/>
      <c r="AB1104" s="126"/>
      <c r="AC1104" s="16"/>
      <c r="AD1104" s="16"/>
      <c r="AE1104" s="16"/>
      <c r="AF1104" s="16"/>
      <c r="AG1104" s="16"/>
      <c r="AH1104" s="140"/>
      <c r="AI1104" s="126"/>
      <c r="AJ1104" s="16"/>
      <c r="AK1104" s="16"/>
      <c r="AL1104" s="16"/>
      <c r="AM1104" s="140"/>
      <c r="AN1104" s="141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40"/>
      <c r="BG1104" s="126"/>
      <c r="BH1104" s="16"/>
      <c r="BI1104" s="16"/>
      <c r="BJ1104" s="16"/>
      <c r="BK1104" s="16"/>
      <c r="BL1104" s="16"/>
      <c r="BM1104" s="16"/>
      <c r="BN1104" s="16"/>
      <c r="BO1104" s="16"/>
      <c r="BP1104" s="140"/>
      <c r="BQ1104" s="126"/>
      <c r="BR1104" s="16"/>
      <c r="BS1104" s="16"/>
      <c r="BT1104" s="16"/>
      <c r="BU1104" s="16"/>
      <c r="BV1104" s="16"/>
      <c r="BW1104" s="140"/>
      <c r="BX1104" s="126"/>
      <c r="BY1104" s="16"/>
      <c r="BZ1104" s="140"/>
      <c r="CA1104" s="126"/>
      <c r="CB1104" s="16"/>
      <c r="CC1104" s="140"/>
      <c r="CD1104" s="126"/>
      <c r="CE1104" s="16"/>
      <c r="CG1104" s="12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  <c r="DR1104" s="16"/>
      <c r="DS1104" s="16"/>
      <c r="DT1104" s="16"/>
      <c r="DU1104" s="16"/>
      <c r="DV1104" s="16"/>
      <c r="DW1104" s="16"/>
      <c r="DX1104" s="16"/>
      <c r="DY1104" s="16"/>
      <c r="DZ1104" s="16"/>
      <c r="EA1104" s="16"/>
      <c r="EB1104" s="16"/>
      <c r="EC1104" s="16"/>
      <c r="ED1104" s="16"/>
      <c r="EE1104" s="16"/>
      <c r="EF1104" s="16"/>
      <c r="EG1104" s="16"/>
      <c r="EH1104" s="16"/>
      <c r="EI1104" s="16"/>
      <c r="EJ1104" s="16"/>
      <c r="EK1104" s="16"/>
      <c r="EL1104" s="16"/>
      <c r="EM1104" s="16"/>
      <c r="EN1104" s="16"/>
      <c r="EO1104" s="16"/>
      <c r="EP1104" s="16"/>
      <c r="EQ1104" s="16"/>
    </row>
    <row r="1105" spans="1:147" s="107" customFormat="1" x14ac:dyDescent="0.2">
      <c r="A1105" s="81"/>
      <c r="B1105" s="16"/>
      <c r="C1105" s="115"/>
      <c r="D1105" s="116"/>
      <c r="E1105" s="16"/>
      <c r="F1105" s="16"/>
      <c r="G1105" s="16"/>
      <c r="H1105" s="16"/>
      <c r="J1105" s="126"/>
      <c r="K1105" s="126"/>
      <c r="L1105" s="126"/>
      <c r="M1105" s="126"/>
      <c r="N1105" s="126"/>
      <c r="O1105" s="126"/>
      <c r="P1105" s="126"/>
      <c r="Q1105" s="58"/>
      <c r="R1105" s="139"/>
      <c r="S1105" s="58"/>
      <c r="T1105" s="16"/>
      <c r="U1105" s="16"/>
      <c r="V1105" s="16"/>
      <c r="W1105" s="16"/>
      <c r="X1105" s="16"/>
      <c r="Y1105" s="16"/>
      <c r="Z1105" s="16"/>
      <c r="AA1105" s="140"/>
      <c r="AB1105" s="126"/>
      <c r="AC1105" s="16"/>
      <c r="AD1105" s="16"/>
      <c r="AE1105" s="16"/>
      <c r="AF1105" s="16"/>
      <c r="AG1105" s="16"/>
      <c r="AH1105" s="140"/>
      <c r="AI1105" s="126"/>
      <c r="AJ1105" s="16"/>
      <c r="AK1105" s="16"/>
      <c r="AL1105" s="16"/>
      <c r="AM1105" s="140"/>
      <c r="AN1105" s="141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40"/>
      <c r="BG1105" s="126"/>
      <c r="BH1105" s="16"/>
      <c r="BI1105" s="16"/>
      <c r="BJ1105" s="16"/>
      <c r="BK1105" s="16"/>
      <c r="BL1105" s="16"/>
      <c r="BM1105" s="16"/>
      <c r="BN1105" s="16"/>
      <c r="BO1105" s="16"/>
      <c r="BP1105" s="140"/>
      <c r="BQ1105" s="126"/>
      <c r="BR1105" s="16"/>
      <c r="BS1105" s="16"/>
      <c r="BT1105" s="16"/>
      <c r="BU1105" s="16"/>
      <c r="BV1105" s="16"/>
      <c r="BW1105" s="140"/>
      <c r="BX1105" s="126"/>
      <c r="BY1105" s="16"/>
      <c r="BZ1105" s="140"/>
      <c r="CA1105" s="126"/>
      <c r="CB1105" s="16"/>
      <c r="CC1105" s="140"/>
      <c r="CD1105" s="126"/>
      <c r="CE1105" s="16"/>
      <c r="CG1105" s="12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  <c r="DR1105" s="16"/>
      <c r="DS1105" s="16"/>
      <c r="DT1105" s="16"/>
      <c r="DU1105" s="16"/>
      <c r="DV1105" s="16"/>
      <c r="DW1105" s="16"/>
      <c r="DX1105" s="16"/>
      <c r="DY1105" s="16"/>
      <c r="DZ1105" s="16"/>
      <c r="EA1105" s="16"/>
      <c r="EB1105" s="16"/>
      <c r="EC1105" s="16"/>
      <c r="ED1105" s="16"/>
      <c r="EE1105" s="16"/>
      <c r="EF1105" s="16"/>
      <c r="EG1105" s="16"/>
      <c r="EH1105" s="16"/>
      <c r="EI1105" s="16"/>
      <c r="EJ1105" s="16"/>
      <c r="EK1105" s="16"/>
      <c r="EL1105" s="16"/>
      <c r="EM1105" s="16"/>
      <c r="EN1105" s="16"/>
      <c r="EO1105" s="16"/>
      <c r="EP1105" s="16"/>
      <c r="EQ1105" s="16"/>
    </row>
    <row r="1106" spans="1:147" s="107" customFormat="1" x14ac:dyDescent="0.2">
      <c r="A1106" s="81"/>
      <c r="B1106" s="16"/>
      <c r="C1106" s="115"/>
      <c r="D1106" s="116"/>
      <c r="E1106" s="16"/>
      <c r="F1106" s="16"/>
      <c r="G1106" s="16"/>
      <c r="H1106" s="16"/>
      <c r="J1106" s="126"/>
      <c r="K1106" s="126"/>
      <c r="L1106" s="126"/>
      <c r="M1106" s="126"/>
      <c r="N1106" s="126"/>
      <c r="O1106" s="126"/>
      <c r="P1106" s="126"/>
      <c r="Q1106" s="58"/>
      <c r="R1106" s="139"/>
      <c r="S1106" s="58"/>
      <c r="T1106" s="16"/>
      <c r="U1106" s="16"/>
      <c r="V1106" s="16"/>
      <c r="W1106" s="16"/>
      <c r="X1106" s="16"/>
      <c r="Y1106" s="16"/>
      <c r="Z1106" s="16"/>
      <c r="AA1106" s="140"/>
      <c r="AB1106" s="126"/>
      <c r="AC1106" s="16"/>
      <c r="AD1106" s="16"/>
      <c r="AE1106" s="16"/>
      <c r="AF1106" s="16"/>
      <c r="AG1106" s="16"/>
      <c r="AH1106" s="140"/>
      <c r="AI1106" s="126"/>
      <c r="AJ1106" s="16"/>
      <c r="AK1106" s="16"/>
      <c r="AL1106" s="16"/>
      <c r="AM1106" s="140"/>
      <c r="AN1106" s="141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40"/>
      <c r="BG1106" s="126"/>
      <c r="BH1106" s="16"/>
      <c r="BI1106" s="16"/>
      <c r="BJ1106" s="16"/>
      <c r="BK1106" s="16"/>
      <c r="BL1106" s="16"/>
      <c r="BM1106" s="16"/>
      <c r="BN1106" s="16"/>
      <c r="BO1106" s="16"/>
      <c r="BP1106" s="140"/>
      <c r="BQ1106" s="126"/>
      <c r="BR1106" s="16"/>
      <c r="BS1106" s="16"/>
      <c r="BT1106" s="16"/>
      <c r="BU1106" s="16"/>
      <c r="BV1106" s="16"/>
      <c r="BW1106" s="140"/>
      <c r="BX1106" s="126"/>
      <c r="BY1106" s="16"/>
      <c r="BZ1106" s="140"/>
      <c r="CA1106" s="126"/>
      <c r="CB1106" s="16"/>
      <c r="CC1106" s="140"/>
      <c r="CD1106" s="126"/>
      <c r="CE1106" s="16"/>
      <c r="CG1106" s="126"/>
      <c r="CH1106" s="16"/>
      <c r="CI1106" s="16"/>
      <c r="CJ1106" s="16"/>
      <c r="CK1106" s="16"/>
      <c r="CL1106" s="16"/>
      <c r="CM1106" s="16"/>
      <c r="CN1106" s="16"/>
      <c r="CO1106" s="16"/>
      <c r="CP1106" s="16"/>
      <c r="CQ1106" s="16"/>
      <c r="CR1106" s="16"/>
      <c r="CS1106" s="16"/>
      <c r="CT1106" s="16"/>
      <c r="CU1106" s="16"/>
      <c r="CV1106" s="16"/>
      <c r="CW1106" s="16"/>
      <c r="CX1106" s="16"/>
      <c r="CY1106" s="16"/>
      <c r="CZ1106" s="16"/>
      <c r="DA1106" s="16"/>
      <c r="DB1106" s="16"/>
      <c r="DC1106" s="16"/>
      <c r="DD1106" s="16"/>
      <c r="DE1106" s="16"/>
      <c r="DF1106" s="16"/>
      <c r="DG1106" s="16"/>
      <c r="DH1106" s="16"/>
      <c r="DI1106" s="16"/>
      <c r="DJ1106" s="16"/>
      <c r="DK1106" s="16"/>
      <c r="DL1106" s="16"/>
      <c r="DM1106" s="16"/>
      <c r="DN1106" s="16"/>
      <c r="DO1106" s="16"/>
      <c r="DP1106" s="16"/>
      <c r="DQ1106" s="16"/>
      <c r="DR1106" s="16"/>
      <c r="DS1106" s="16"/>
      <c r="DT1106" s="16"/>
      <c r="DU1106" s="16"/>
      <c r="DV1106" s="16"/>
      <c r="DW1106" s="16"/>
      <c r="DX1106" s="16"/>
      <c r="DY1106" s="16"/>
      <c r="DZ1106" s="16"/>
      <c r="EA1106" s="16"/>
      <c r="EB1106" s="16"/>
      <c r="EC1106" s="16"/>
      <c r="ED1106" s="16"/>
      <c r="EE1106" s="16"/>
      <c r="EF1106" s="16"/>
      <c r="EG1106" s="16"/>
      <c r="EH1106" s="16"/>
      <c r="EI1106" s="16"/>
      <c r="EJ1106" s="16"/>
      <c r="EK1106" s="16"/>
      <c r="EL1106" s="16"/>
      <c r="EM1106" s="16"/>
      <c r="EN1106" s="16"/>
      <c r="EO1106" s="16"/>
      <c r="EP1106" s="16"/>
      <c r="EQ1106" s="16"/>
    </row>
    <row r="1107" spans="1:147" s="107" customFormat="1" x14ac:dyDescent="0.2">
      <c r="A1107" s="81"/>
      <c r="B1107" s="16"/>
      <c r="C1107" s="115"/>
      <c r="D1107" s="116"/>
      <c r="E1107" s="16"/>
      <c r="F1107" s="16"/>
      <c r="G1107" s="16"/>
      <c r="H1107" s="16"/>
      <c r="J1107" s="126"/>
      <c r="K1107" s="126"/>
      <c r="L1107" s="126"/>
      <c r="M1107" s="126"/>
      <c r="N1107" s="126"/>
      <c r="O1107" s="126"/>
      <c r="P1107" s="126"/>
      <c r="Q1107" s="58"/>
      <c r="R1107" s="139"/>
      <c r="S1107" s="58"/>
      <c r="T1107" s="16"/>
      <c r="U1107" s="16"/>
      <c r="V1107" s="16"/>
      <c r="W1107" s="16"/>
      <c r="X1107" s="16"/>
      <c r="Y1107" s="16"/>
      <c r="Z1107" s="16"/>
      <c r="AA1107" s="140"/>
      <c r="AB1107" s="126"/>
      <c r="AC1107" s="16"/>
      <c r="AD1107" s="16"/>
      <c r="AE1107" s="16"/>
      <c r="AF1107" s="16"/>
      <c r="AG1107" s="16"/>
      <c r="AH1107" s="140"/>
      <c r="AI1107" s="126"/>
      <c r="AJ1107" s="16"/>
      <c r="AK1107" s="16"/>
      <c r="AL1107" s="16"/>
      <c r="AM1107" s="140"/>
      <c r="AN1107" s="141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40"/>
      <c r="BG1107" s="126"/>
      <c r="BH1107" s="16"/>
      <c r="BI1107" s="16"/>
      <c r="BJ1107" s="16"/>
      <c r="BK1107" s="16"/>
      <c r="BL1107" s="16"/>
      <c r="BM1107" s="16"/>
      <c r="BN1107" s="16"/>
      <c r="BO1107" s="16"/>
      <c r="BP1107" s="140"/>
      <c r="BQ1107" s="126"/>
      <c r="BR1107" s="16"/>
      <c r="BS1107" s="16"/>
      <c r="BT1107" s="16"/>
      <c r="BU1107" s="16"/>
      <c r="BV1107" s="16"/>
      <c r="BW1107" s="140"/>
      <c r="BX1107" s="126"/>
      <c r="BY1107" s="16"/>
      <c r="BZ1107" s="140"/>
      <c r="CA1107" s="126"/>
      <c r="CB1107" s="16"/>
      <c r="CC1107" s="140"/>
      <c r="CD1107" s="126"/>
      <c r="CE1107" s="16"/>
      <c r="CG1107" s="12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</row>
    <row r="1108" spans="1:147" s="107" customFormat="1" x14ac:dyDescent="0.2">
      <c r="A1108" s="81"/>
      <c r="B1108" s="16"/>
      <c r="C1108" s="115"/>
      <c r="D1108" s="116"/>
      <c r="E1108" s="16"/>
      <c r="F1108" s="16"/>
      <c r="G1108" s="16"/>
      <c r="H1108" s="16"/>
      <c r="J1108" s="126"/>
      <c r="K1108" s="126"/>
      <c r="L1108" s="126"/>
      <c r="M1108" s="126"/>
      <c r="N1108" s="126"/>
      <c r="O1108" s="126"/>
      <c r="P1108" s="126"/>
      <c r="Q1108" s="58"/>
      <c r="R1108" s="139"/>
      <c r="S1108" s="58"/>
      <c r="T1108" s="16"/>
      <c r="U1108" s="16"/>
      <c r="V1108" s="16"/>
      <c r="W1108" s="16"/>
      <c r="X1108" s="16"/>
      <c r="Y1108" s="16"/>
      <c r="Z1108" s="16"/>
      <c r="AA1108" s="140"/>
      <c r="AB1108" s="126"/>
      <c r="AC1108" s="16"/>
      <c r="AD1108" s="16"/>
      <c r="AE1108" s="16"/>
      <c r="AF1108" s="16"/>
      <c r="AG1108" s="16"/>
      <c r="AH1108" s="140"/>
      <c r="AI1108" s="126"/>
      <c r="AJ1108" s="16"/>
      <c r="AK1108" s="16"/>
      <c r="AL1108" s="16"/>
      <c r="AM1108" s="140"/>
      <c r="AN1108" s="141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40"/>
      <c r="BG1108" s="126"/>
      <c r="BH1108" s="16"/>
      <c r="BI1108" s="16"/>
      <c r="BJ1108" s="16"/>
      <c r="BK1108" s="16"/>
      <c r="BL1108" s="16"/>
      <c r="BM1108" s="16"/>
      <c r="BN1108" s="16"/>
      <c r="BO1108" s="16"/>
      <c r="BP1108" s="140"/>
      <c r="BQ1108" s="126"/>
      <c r="BR1108" s="16"/>
      <c r="BS1108" s="16"/>
      <c r="BT1108" s="16"/>
      <c r="BU1108" s="16"/>
      <c r="BV1108" s="16"/>
      <c r="BW1108" s="140"/>
      <c r="BX1108" s="126"/>
      <c r="BY1108" s="16"/>
      <c r="BZ1108" s="140"/>
      <c r="CA1108" s="126"/>
      <c r="CB1108" s="16"/>
      <c r="CC1108" s="140"/>
      <c r="CD1108" s="126"/>
      <c r="CE1108" s="16"/>
      <c r="CG1108" s="126"/>
      <c r="CH1108" s="16"/>
      <c r="CI1108" s="16"/>
      <c r="CJ1108" s="16"/>
      <c r="CK1108" s="16"/>
      <c r="CL1108" s="16"/>
      <c r="CM1108" s="16"/>
      <c r="CN1108" s="16"/>
      <c r="CO1108" s="16"/>
      <c r="CP1108" s="16"/>
      <c r="CQ1108" s="16"/>
      <c r="CR1108" s="16"/>
      <c r="CS1108" s="16"/>
      <c r="CT1108" s="16"/>
      <c r="CU1108" s="16"/>
      <c r="CV1108" s="16"/>
      <c r="CW1108" s="16"/>
      <c r="CX1108" s="16"/>
      <c r="CY1108" s="16"/>
      <c r="CZ1108" s="16"/>
      <c r="DA1108" s="16"/>
      <c r="DB1108" s="16"/>
      <c r="DC1108" s="16"/>
      <c r="DD1108" s="16"/>
      <c r="DE1108" s="16"/>
      <c r="DF1108" s="16"/>
      <c r="DG1108" s="16"/>
      <c r="DH1108" s="16"/>
      <c r="DI1108" s="16"/>
      <c r="DJ1108" s="16"/>
      <c r="DK1108" s="16"/>
      <c r="DL1108" s="16"/>
      <c r="DM1108" s="16"/>
      <c r="DN1108" s="16"/>
      <c r="DO1108" s="16"/>
      <c r="DP1108" s="16"/>
      <c r="DQ1108" s="16"/>
      <c r="DR1108" s="16"/>
      <c r="DS1108" s="16"/>
      <c r="DT1108" s="16"/>
      <c r="DU1108" s="16"/>
      <c r="DV1108" s="16"/>
      <c r="DW1108" s="16"/>
      <c r="DX1108" s="16"/>
      <c r="DY1108" s="16"/>
      <c r="DZ1108" s="16"/>
      <c r="EA1108" s="16"/>
      <c r="EB1108" s="16"/>
      <c r="EC1108" s="16"/>
      <c r="ED1108" s="16"/>
      <c r="EE1108" s="16"/>
      <c r="EF1108" s="16"/>
      <c r="EG1108" s="16"/>
      <c r="EH1108" s="16"/>
      <c r="EI1108" s="16"/>
      <c r="EJ1108" s="16"/>
      <c r="EK1108" s="16"/>
      <c r="EL1108" s="16"/>
      <c r="EM1108" s="16"/>
      <c r="EN1108" s="16"/>
      <c r="EO1108" s="16"/>
      <c r="EP1108" s="16"/>
      <c r="EQ1108" s="16"/>
    </row>
    <row r="1109" spans="1:147" s="107" customFormat="1" x14ac:dyDescent="0.2">
      <c r="A1109" s="81"/>
      <c r="B1109" s="16"/>
      <c r="C1109" s="115"/>
      <c r="D1109" s="116"/>
      <c r="E1109" s="16"/>
      <c r="F1109" s="16"/>
      <c r="G1109" s="16"/>
      <c r="H1109" s="16"/>
      <c r="J1109" s="126"/>
      <c r="K1109" s="126"/>
      <c r="L1109" s="126"/>
      <c r="M1109" s="126"/>
      <c r="N1109" s="126"/>
      <c r="O1109" s="126"/>
      <c r="P1109" s="126"/>
      <c r="Q1109" s="58"/>
      <c r="R1109" s="139"/>
      <c r="S1109" s="58"/>
      <c r="T1109" s="16"/>
      <c r="U1109" s="16"/>
      <c r="V1109" s="16"/>
      <c r="W1109" s="16"/>
      <c r="X1109" s="16"/>
      <c r="Y1109" s="16"/>
      <c r="Z1109" s="16"/>
      <c r="AA1109" s="140"/>
      <c r="AB1109" s="126"/>
      <c r="AC1109" s="16"/>
      <c r="AD1109" s="16"/>
      <c r="AE1109" s="16"/>
      <c r="AF1109" s="16"/>
      <c r="AG1109" s="16"/>
      <c r="AH1109" s="140"/>
      <c r="AI1109" s="126"/>
      <c r="AJ1109" s="16"/>
      <c r="AK1109" s="16"/>
      <c r="AL1109" s="16"/>
      <c r="AM1109" s="140"/>
      <c r="AN1109" s="141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40"/>
      <c r="BG1109" s="126"/>
      <c r="BH1109" s="16"/>
      <c r="BI1109" s="16"/>
      <c r="BJ1109" s="16"/>
      <c r="BK1109" s="16"/>
      <c r="BL1109" s="16"/>
      <c r="BM1109" s="16"/>
      <c r="BN1109" s="16"/>
      <c r="BO1109" s="16"/>
      <c r="BP1109" s="140"/>
      <c r="BQ1109" s="126"/>
      <c r="BR1109" s="16"/>
      <c r="BS1109" s="16"/>
      <c r="BT1109" s="16"/>
      <c r="BU1109" s="16"/>
      <c r="BV1109" s="16"/>
      <c r="BW1109" s="140"/>
      <c r="BX1109" s="126"/>
      <c r="BY1109" s="16"/>
      <c r="BZ1109" s="140"/>
      <c r="CA1109" s="126"/>
      <c r="CB1109" s="16"/>
      <c r="CC1109" s="140"/>
      <c r="CD1109" s="126"/>
      <c r="CE1109" s="16"/>
      <c r="CG1109" s="126"/>
      <c r="CH1109" s="16"/>
      <c r="CI1109" s="16"/>
      <c r="CJ1109" s="16"/>
      <c r="CK1109" s="16"/>
      <c r="CL1109" s="16"/>
      <c r="CM1109" s="16"/>
      <c r="CN1109" s="16"/>
      <c r="CO1109" s="16"/>
      <c r="CP1109" s="16"/>
      <c r="CQ1109" s="16"/>
      <c r="CR1109" s="16"/>
      <c r="CS1109" s="16"/>
      <c r="CT1109" s="16"/>
      <c r="CU1109" s="16"/>
      <c r="CV1109" s="16"/>
      <c r="CW1109" s="16"/>
      <c r="CX1109" s="16"/>
      <c r="CY1109" s="16"/>
      <c r="CZ1109" s="16"/>
      <c r="DA1109" s="16"/>
      <c r="DB1109" s="16"/>
      <c r="DC1109" s="16"/>
      <c r="DD1109" s="16"/>
      <c r="DE1109" s="16"/>
      <c r="DF1109" s="16"/>
      <c r="DG1109" s="16"/>
      <c r="DH1109" s="16"/>
      <c r="DI1109" s="16"/>
      <c r="DJ1109" s="16"/>
      <c r="DK1109" s="16"/>
      <c r="DL1109" s="16"/>
      <c r="DM1109" s="16"/>
      <c r="DN1109" s="16"/>
      <c r="DO1109" s="16"/>
      <c r="DP1109" s="16"/>
      <c r="DQ1109" s="16"/>
      <c r="DR1109" s="16"/>
      <c r="DS1109" s="16"/>
      <c r="DT1109" s="16"/>
      <c r="DU1109" s="16"/>
      <c r="DV1109" s="16"/>
      <c r="DW1109" s="16"/>
      <c r="DX1109" s="16"/>
      <c r="DY1109" s="16"/>
      <c r="DZ1109" s="16"/>
      <c r="EA1109" s="16"/>
      <c r="EB1109" s="16"/>
      <c r="EC1109" s="16"/>
      <c r="ED1109" s="16"/>
      <c r="EE1109" s="16"/>
      <c r="EF1109" s="16"/>
      <c r="EG1109" s="16"/>
      <c r="EH1109" s="16"/>
      <c r="EI1109" s="16"/>
      <c r="EJ1109" s="16"/>
      <c r="EK1109" s="16"/>
      <c r="EL1109" s="16"/>
      <c r="EM1109" s="16"/>
      <c r="EN1109" s="16"/>
      <c r="EO1109" s="16"/>
      <c r="EP1109" s="16"/>
      <c r="EQ1109" s="16"/>
    </row>
    <row r="1110" spans="1:147" s="107" customFormat="1" x14ac:dyDescent="0.2">
      <c r="A1110" s="81"/>
      <c r="B1110" s="16"/>
      <c r="C1110" s="115"/>
      <c r="D1110" s="116"/>
      <c r="E1110" s="16"/>
      <c r="F1110" s="16"/>
      <c r="G1110" s="16"/>
      <c r="H1110" s="16"/>
      <c r="J1110" s="126"/>
      <c r="K1110" s="126"/>
      <c r="L1110" s="126"/>
      <c r="M1110" s="126"/>
      <c r="N1110" s="126"/>
      <c r="O1110" s="126"/>
      <c r="P1110" s="126"/>
      <c r="Q1110" s="58"/>
      <c r="R1110" s="139"/>
      <c r="S1110" s="58"/>
      <c r="T1110" s="16"/>
      <c r="U1110" s="16"/>
      <c r="V1110" s="16"/>
      <c r="W1110" s="16"/>
      <c r="X1110" s="16"/>
      <c r="Y1110" s="16"/>
      <c r="Z1110" s="16"/>
      <c r="AA1110" s="140"/>
      <c r="AB1110" s="126"/>
      <c r="AC1110" s="16"/>
      <c r="AD1110" s="16"/>
      <c r="AE1110" s="16"/>
      <c r="AF1110" s="16"/>
      <c r="AG1110" s="16"/>
      <c r="AH1110" s="140"/>
      <c r="AI1110" s="126"/>
      <c r="AJ1110" s="16"/>
      <c r="AK1110" s="16"/>
      <c r="AL1110" s="16"/>
      <c r="AM1110" s="140"/>
      <c r="AN1110" s="141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40"/>
      <c r="BG1110" s="126"/>
      <c r="BH1110" s="16"/>
      <c r="BI1110" s="16"/>
      <c r="BJ1110" s="16"/>
      <c r="BK1110" s="16"/>
      <c r="BL1110" s="16"/>
      <c r="BM1110" s="16"/>
      <c r="BN1110" s="16"/>
      <c r="BO1110" s="16"/>
      <c r="BP1110" s="140"/>
      <c r="BQ1110" s="126"/>
      <c r="BR1110" s="16"/>
      <c r="BS1110" s="16"/>
      <c r="BT1110" s="16"/>
      <c r="BU1110" s="16"/>
      <c r="BV1110" s="16"/>
      <c r="BW1110" s="140"/>
      <c r="BX1110" s="126"/>
      <c r="BY1110" s="16"/>
      <c r="BZ1110" s="140"/>
      <c r="CA1110" s="126"/>
      <c r="CB1110" s="16"/>
      <c r="CC1110" s="140"/>
      <c r="CD1110" s="126"/>
      <c r="CE1110" s="16"/>
      <c r="CG1110" s="12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</row>
    <row r="1111" spans="1:147" s="107" customFormat="1" x14ac:dyDescent="0.2">
      <c r="A1111" s="81"/>
      <c r="B1111" s="16"/>
      <c r="C1111" s="115"/>
      <c r="D1111" s="116"/>
      <c r="E1111" s="16"/>
      <c r="F1111" s="16"/>
      <c r="G1111" s="16"/>
      <c r="H1111" s="16"/>
      <c r="J1111" s="126"/>
      <c r="K1111" s="126"/>
      <c r="L1111" s="126"/>
      <c r="M1111" s="126"/>
      <c r="N1111" s="126"/>
      <c r="O1111" s="126"/>
      <c r="P1111" s="126"/>
      <c r="Q1111" s="58"/>
      <c r="R1111" s="139"/>
      <c r="S1111" s="58"/>
      <c r="T1111" s="16"/>
      <c r="U1111" s="16"/>
      <c r="V1111" s="16"/>
      <c r="W1111" s="16"/>
      <c r="X1111" s="16"/>
      <c r="Y1111" s="16"/>
      <c r="Z1111" s="16"/>
      <c r="AA1111" s="140"/>
      <c r="AB1111" s="126"/>
      <c r="AC1111" s="16"/>
      <c r="AD1111" s="16"/>
      <c r="AE1111" s="16"/>
      <c r="AF1111" s="16"/>
      <c r="AG1111" s="16"/>
      <c r="AH1111" s="140"/>
      <c r="AI1111" s="126"/>
      <c r="AJ1111" s="16"/>
      <c r="AK1111" s="16"/>
      <c r="AL1111" s="16"/>
      <c r="AM1111" s="140"/>
      <c r="AN1111" s="141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40"/>
      <c r="BG1111" s="126"/>
      <c r="BH1111" s="16"/>
      <c r="BI1111" s="16"/>
      <c r="BJ1111" s="16"/>
      <c r="BK1111" s="16"/>
      <c r="BL1111" s="16"/>
      <c r="BM1111" s="16"/>
      <c r="BN1111" s="16"/>
      <c r="BO1111" s="16"/>
      <c r="BP1111" s="140"/>
      <c r="BQ1111" s="126"/>
      <c r="BR1111" s="16"/>
      <c r="BS1111" s="16"/>
      <c r="BT1111" s="16"/>
      <c r="BU1111" s="16"/>
      <c r="BV1111" s="16"/>
      <c r="BW1111" s="140"/>
      <c r="BX1111" s="126"/>
      <c r="BY1111" s="16"/>
      <c r="BZ1111" s="140"/>
      <c r="CA1111" s="126"/>
      <c r="CB1111" s="16"/>
      <c r="CC1111" s="140"/>
      <c r="CD1111" s="126"/>
      <c r="CE1111" s="16"/>
      <c r="CG1111" s="12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</row>
    <row r="1112" spans="1:147" s="107" customFormat="1" x14ac:dyDescent="0.2">
      <c r="A1112" s="81"/>
      <c r="B1112" s="16"/>
      <c r="C1112" s="115"/>
      <c r="D1112" s="116"/>
      <c r="E1112" s="16"/>
      <c r="F1112" s="16"/>
      <c r="G1112" s="16"/>
      <c r="H1112" s="16"/>
      <c r="J1112" s="126"/>
      <c r="K1112" s="126"/>
      <c r="L1112" s="126"/>
      <c r="M1112" s="126"/>
      <c r="N1112" s="126"/>
      <c r="O1112" s="126"/>
      <c r="P1112" s="126"/>
      <c r="Q1112" s="58"/>
      <c r="R1112" s="139"/>
      <c r="S1112" s="58"/>
      <c r="T1112" s="16"/>
      <c r="U1112" s="16"/>
      <c r="V1112" s="16"/>
      <c r="W1112" s="16"/>
      <c r="X1112" s="16"/>
      <c r="Y1112" s="16"/>
      <c r="Z1112" s="16"/>
      <c r="AA1112" s="140"/>
      <c r="AB1112" s="126"/>
      <c r="AC1112" s="16"/>
      <c r="AD1112" s="16"/>
      <c r="AE1112" s="16"/>
      <c r="AF1112" s="16"/>
      <c r="AG1112" s="16"/>
      <c r="AH1112" s="140"/>
      <c r="AI1112" s="126"/>
      <c r="AJ1112" s="16"/>
      <c r="AK1112" s="16"/>
      <c r="AL1112" s="16"/>
      <c r="AM1112" s="140"/>
      <c r="AN1112" s="141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40"/>
      <c r="BG1112" s="126"/>
      <c r="BH1112" s="16"/>
      <c r="BI1112" s="16"/>
      <c r="BJ1112" s="16"/>
      <c r="BK1112" s="16"/>
      <c r="BL1112" s="16"/>
      <c r="BM1112" s="16"/>
      <c r="BN1112" s="16"/>
      <c r="BO1112" s="16"/>
      <c r="BP1112" s="140"/>
      <c r="BQ1112" s="126"/>
      <c r="BR1112" s="16"/>
      <c r="BS1112" s="16"/>
      <c r="BT1112" s="16"/>
      <c r="BU1112" s="16"/>
      <c r="BV1112" s="16"/>
      <c r="BW1112" s="140"/>
      <c r="BX1112" s="126"/>
      <c r="BY1112" s="16"/>
      <c r="BZ1112" s="140"/>
      <c r="CA1112" s="126"/>
      <c r="CB1112" s="16"/>
      <c r="CC1112" s="140"/>
      <c r="CD1112" s="126"/>
      <c r="CE1112" s="16"/>
      <c r="CG1112" s="12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  <c r="DR1112" s="16"/>
      <c r="DS1112" s="16"/>
      <c r="DT1112" s="16"/>
      <c r="DU1112" s="16"/>
      <c r="DV1112" s="16"/>
      <c r="DW1112" s="16"/>
      <c r="DX1112" s="16"/>
      <c r="DY1112" s="16"/>
      <c r="DZ1112" s="16"/>
      <c r="EA1112" s="16"/>
      <c r="EB1112" s="16"/>
      <c r="EC1112" s="16"/>
      <c r="ED1112" s="16"/>
      <c r="EE1112" s="16"/>
      <c r="EF1112" s="16"/>
      <c r="EG1112" s="16"/>
      <c r="EH1112" s="16"/>
      <c r="EI1112" s="16"/>
      <c r="EJ1112" s="16"/>
      <c r="EK1112" s="16"/>
      <c r="EL1112" s="16"/>
      <c r="EM1112" s="16"/>
      <c r="EN1112" s="16"/>
      <c r="EO1112" s="16"/>
      <c r="EP1112" s="16"/>
      <c r="EQ1112" s="16"/>
    </row>
    <row r="1113" spans="1:147" s="107" customFormat="1" x14ac:dyDescent="0.2">
      <c r="A1113" s="138"/>
      <c r="B1113" s="16"/>
      <c r="C1113" s="115"/>
      <c r="D1113" s="116"/>
      <c r="E1113" s="16"/>
      <c r="F1113" s="16"/>
      <c r="G1113" s="16"/>
      <c r="H1113" s="16"/>
      <c r="J1113" s="126"/>
      <c r="K1113" s="126"/>
      <c r="L1113" s="126"/>
      <c r="M1113" s="126"/>
      <c r="N1113" s="126"/>
      <c r="O1113" s="126"/>
      <c r="P1113" s="126"/>
      <c r="Q1113" s="58"/>
      <c r="R1113" s="139"/>
      <c r="S1113" s="58"/>
      <c r="T1113" s="16"/>
      <c r="U1113" s="16"/>
      <c r="V1113" s="16"/>
      <c r="W1113" s="16"/>
      <c r="X1113" s="16"/>
      <c r="Y1113" s="16"/>
      <c r="Z1113" s="16"/>
      <c r="AA1113" s="140"/>
      <c r="AB1113" s="126"/>
      <c r="AC1113" s="16"/>
      <c r="AD1113" s="16"/>
      <c r="AE1113" s="16"/>
      <c r="AF1113" s="16"/>
      <c r="AG1113" s="16"/>
      <c r="AH1113" s="140"/>
      <c r="AI1113" s="126"/>
      <c r="AJ1113" s="16"/>
      <c r="AK1113" s="16"/>
      <c r="AL1113" s="16"/>
      <c r="AM1113" s="140"/>
      <c r="AN1113" s="141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40"/>
      <c r="BG1113" s="126"/>
      <c r="BH1113" s="16"/>
      <c r="BI1113" s="16"/>
      <c r="BJ1113" s="16"/>
      <c r="BK1113" s="16"/>
      <c r="BL1113" s="16"/>
      <c r="BM1113" s="16"/>
      <c r="BN1113" s="16"/>
      <c r="BO1113" s="16"/>
      <c r="BP1113" s="140"/>
      <c r="BQ1113" s="126"/>
      <c r="BR1113" s="16"/>
      <c r="BS1113" s="16"/>
      <c r="BT1113" s="16"/>
      <c r="BU1113" s="16"/>
      <c r="BV1113" s="16"/>
      <c r="BW1113" s="140"/>
      <c r="BX1113" s="126"/>
      <c r="BY1113" s="16"/>
      <c r="BZ1113" s="140"/>
      <c r="CA1113" s="126"/>
      <c r="CB1113" s="16"/>
      <c r="CC1113" s="140"/>
      <c r="CD1113" s="126"/>
      <c r="CE1113" s="16"/>
      <c r="CG1113" s="12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</row>
    <row r="1114" spans="1:147" s="107" customFormat="1" x14ac:dyDescent="0.2">
      <c r="A1114" s="81"/>
      <c r="B1114" s="16"/>
      <c r="C1114" s="115"/>
      <c r="D1114" s="116"/>
      <c r="E1114" s="16"/>
      <c r="F1114" s="16"/>
      <c r="G1114" s="16"/>
      <c r="H1114" s="16"/>
      <c r="J1114" s="126"/>
      <c r="K1114" s="126"/>
      <c r="L1114" s="126"/>
      <c r="M1114" s="126"/>
      <c r="N1114" s="126"/>
      <c r="O1114" s="126"/>
      <c r="P1114" s="126"/>
      <c r="Q1114" s="58"/>
      <c r="R1114" s="139"/>
      <c r="S1114" s="58"/>
      <c r="T1114" s="16"/>
      <c r="U1114" s="16"/>
      <c r="V1114" s="16"/>
      <c r="W1114" s="16"/>
      <c r="X1114" s="16"/>
      <c r="Y1114" s="16"/>
      <c r="Z1114" s="16"/>
      <c r="AA1114" s="140"/>
      <c r="AB1114" s="126"/>
      <c r="AC1114" s="16"/>
      <c r="AD1114" s="16"/>
      <c r="AE1114" s="16"/>
      <c r="AF1114" s="16"/>
      <c r="AG1114" s="16"/>
      <c r="AH1114" s="140"/>
      <c r="AI1114" s="126"/>
      <c r="AJ1114" s="16"/>
      <c r="AK1114" s="16"/>
      <c r="AL1114" s="16"/>
      <c r="AM1114" s="140"/>
      <c r="AN1114" s="141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40"/>
      <c r="BG1114" s="126"/>
      <c r="BH1114" s="16"/>
      <c r="BI1114" s="16"/>
      <c r="BJ1114" s="16"/>
      <c r="BK1114" s="16"/>
      <c r="BL1114" s="16"/>
      <c r="BM1114" s="16"/>
      <c r="BN1114" s="16"/>
      <c r="BO1114" s="16"/>
      <c r="BP1114" s="140"/>
      <c r="BQ1114" s="126"/>
      <c r="BR1114" s="16"/>
      <c r="BS1114" s="16"/>
      <c r="BT1114" s="16"/>
      <c r="BU1114" s="16"/>
      <c r="BV1114" s="16"/>
      <c r="BW1114" s="140"/>
      <c r="BX1114" s="126"/>
      <c r="BY1114" s="16"/>
      <c r="BZ1114" s="140"/>
      <c r="CA1114" s="126"/>
      <c r="CB1114" s="16"/>
      <c r="CC1114" s="140"/>
      <c r="CD1114" s="126"/>
      <c r="CE1114" s="16"/>
      <c r="CG1114" s="126"/>
      <c r="CH1114" s="16"/>
      <c r="CI1114" s="16"/>
      <c r="CJ1114" s="16"/>
      <c r="CK1114" s="16"/>
      <c r="CL1114" s="16"/>
      <c r="CM1114" s="16"/>
      <c r="CN1114" s="16"/>
      <c r="CO1114" s="16"/>
      <c r="CP1114" s="16"/>
      <c r="CQ1114" s="16"/>
      <c r="CR1114" s="16"/>
      <c r="CS1114" s="16"/>
      <c r="CT1114" s="16"/>
      <c r="CU1114" s="16"/>
      <c r="CV1114" s="16"/>
      <c r="CW1114" s="16"/>
      <c r="CX1114" s="16"/>
      <c r="CY1114" s="16"/>
      <c r="CZ1114" s="16"/>
      <c r="DA1114" s="16"/>
      <c r="DB1114" s="16"/>
      <c r="DC1114" s="16"/>
      <c r="DD1114" s="16"/>
      <c r="DE1114" s="16"/>
      <c r="DF1114" s="16"/>
      <c r="DG1114" s="16"/>
      <c r="DH1114" s="16"/>
      <c r="DI1114" s="16"/>
      <c r="DJ1114" s="16"/>
      <c r="DK1114" s="16"/>
      <c r="DL1114" s="16"/>
      <c r="DM1114" s="16"/>
      <c r="DN1114" s="16"/>
      <c r="DO1114" s="16"/>
      <c r="DP1114" s="16"/>
      <c r="DQ1114" s="16"/>
      <c r="DR1114" s="16"/>
      <c r="DS1114" s="16"/>
      <c r="DT1114" s="16"/>
      <c r="DU1114" s="16"/>
      <c r="DV1114" s="16"/>
      <c r="DW1114" s="16"/>
      <c r="DX1114" s="16"/>
      <c r="DY1114" s="16"/>
      <c r="DZ1114" s="16"/>
      <c r="EA1114" s="16"/>
      <c r="EB1114" s="16"/>
      <c r="EC1114" s="16"/>
      <c r="ED1114" s="16"/>
      <c r="EE1114" s="16"/>
      <c r="EF1114" s="16"/>
      <c r="EG1114" s="16"/>
      <c r="EH1114" s="16"/>
      <c r="EI1114" s="16"/>
      <c r="EJ1114" s="16"/>
      <c r="EK1114" s="16"/>
      <c r="EL1114" s="16"/>
      <c r="EM1114" s="16"/>
      <c r="EN1114" s="16"/>
      <c r="EO1114" s="16"/>
      <c r="EP1114" s="16"/>
      <c r="EQ1114" s="16"/>
    </row>
    <row r="1115" spans="1:147" s="107" customFormat="1" x14ac:dyDescent="0.2">
      <c r="A1115" s="81"/>
      <c r="B1115" s="16"/>
      <c r="C1115" s="115"/>
      <c r="D1115" s="116"/>
      <c r="E1115" s="16"/>
      <c r="F1115" s="16"/>
      <c r="G1115" s="16"/>
      <c r="H1115" s="16"/>
      <c r="J1115" s="126"/>
      <c r="K1115" s="126"/>
      <c r="L1115" s="126"/>
      <c r="M1115" s="126"/>
      <c r="N1115" s="126"/>
      <c r="O1115" s="126"/>
      <c r="P1115" s="126"/>
      <c r="Q1115" s="58"/>
      <c r="R1115" s="139"/>
      <c r="S1115" s="58"/>
      <c r="T1115" s="16"/>
      <c r="U1115" s="16"/>
      <c r="V1115" s="16"/>
      <c r="W1115" s="16"/>
      <c r="X1115" s="16"/>
      <c r="Y1115" s="16"/>
      <c r="Z1115" s="16"/>
      <c r="AA1115" s="140"/>
      <c r="AB1115" s="126"/>
      <c r="AC1115" s="16"/>
      <c r="AD1115" s="16"/>
      <c r="AE1115" s="16"/>
      <c r="AF1115" s="16"/>
      <c r="AG1115" s="16"/>
      <c r="AH1115" s="140"/>
      <c r="AI1115" s="126"/>
      <c r="AJ1115" s="16"/>
      <c r="AK1115" s="16"/>
      <c r="AL1115" s="16"/>
      <c r="AM1115" s="140"/>
      <c r="AN1115" s="141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40"/>
      <c r="BG1115" s="126"/>
      <c r="BH1115" s="16"/>
      <c r="BI1115" s="16"/>
      <c r="BJ1115" s="16"/>
      <c r="BK1115" s="16"/>
      <c r="BL1115" s="16"/>
      <c r="BM1115" s="16"/>
      <c r="BN1115" s="16"/>
      <c r="BO1115" s="16"/>
      <c r="BP1115" s="140"/>
      <c r="BQ1115" s="126"/>
      <c r="BR1115" s="16"/>
      <c r="BS1115" s="16"/>
      <c r="BT1115" s="16"/>
      <c r="BU1115" s="16"/>
      <c r="BV1115" s="16"/>
      <c r="BW1115" s="140"/>
      <c r="BX1115" s="126"/>
      <c r="BY1115" s="16"/>
      <c r="BZ1115" s="140"/>
      <c r="CA1115" s="126"/>
      <c r="CB1115" s="16"/>
      <c r="CC1115" s="140"/>
      <c r="CD1115" s="126"/>
      <c r="CE1115" s="16"/>
      <c r="CG1115" s="12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  <c r="DR1115" s="16"/>
      <c r="DS1115" s="16"/>
      <c r="DT1115" s="16"/>
      <c r="DU1115" s="16"/>
      <c r="DV1115" s="16"/>
      <c r="DW1115" s="16"/>
      <c r="DX1115" s="16"/>
      <c r="DY1115" s="16"/>
      <c r="DZ1115" s="16"/>
      <c r="EA1115" s="16"/>
      <c r="EB1115" s="16"/>
      <c r="EC1115" s="16"/>
      <c r="ED1115" s="16"/>
      <c r="EE1115" s="16"/>
      <c r="EF1115" s="16"/>
      <c r="EG1115" s="16"/>
      <c r="EH1115" s="16"/>
      <c r="EI1115" s="16"/>
      <c r="EJ1115" s="16"/>
      <c r="EK1115" s="16"/>
      <c r="EL1115" s="16"/>
      <c r="EM1115" s="16"/>
      <c r="EN1115" s="16"/>
      <c r="EO1115" s="16"/>
      <c r="EP1115" s="16"/>
      <c r="EQ1115" s="16"/>
    </row>
    <row r="1116" spans="1:147" s="107" customFormat="1" x14ac:dyDescent="0.2">
      <c r="A1116" s="81"/>
      <c r="B1116" s="16"/>
      <c r="C1116" s="115"/>
      <c r="D1116" s="116"/>
      <c r="E1116" s="16"/>
      <c r="F1116" s="16"/>
      <c r="G1116" s="16"/>
      <c r="H1116" s="16"/>
      <c r="J1116" s="126"/>
      <c r="K1116" s="126"/>
      <c r="L1116" s="126"/>
      <c r="M1116" s="126"/>
      <c r="N1116" s="126"/>
      <c r="O1116" s="126"/>
      <c r="P1116" s="126"/>
      <c r="Q1116" s="58"/>
      <c r="R1116" s="139"/>
      <c r="S1116" s="58"/>
      <c r="T1116" s="16"/>
      <c r="U1116" s="16"/>
      <c r="V1116" s="16"/>
      <c r="W1116" s="16"/>
      <c r="X1116" s="16"/>
      <c r="Y1116" s="16"/>
      <c r="Z1116" s="16"/>
      <c r="AA1116" s="140"/>
      <c r="AB1116" s="126"/>
      <c r="AC1116" s="16"/>
      <c r="AD1116" s="16"/>
      <c r="AE1116" s="16"/>
      <c r="AF1116" s="16"/>
      <c r="AG1116" s="16"/>
      <c r="AH1116" s="140"/>
      <c r="AI1116" s="126"/>
      <c r="AJ1116" s="16"/>
      <c r="AK1116" s="16"/>
      <c r="AL1116" s="16"/>
      <c r="AM1116" s="140"/>
      <c r="AN1116" s="141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40"/>
      <c r="BG1116" s="126"/>
      <c r="BH1116" s="16"/>
      <c r="BI1116" s="16"/>
      <c r="BJ1116" s="16"/>
      <c r="BK1116" s="16"/>
      <c r="BL1116" s="16"/>
      <c r="BM1116" s="16"/>
      <c r="BN1116" s="16"/>
      <c r="BO1116" s="16"/>
      <c r="BP1116" s="140"/>
      <c r="BQ1116" s="126"/>
      <c r="BR1116" s="16"/>
      <c r="BS1116" s="16"/>
      <c r="BT1116" s="16"/>
      <c r="BU1116" s="16"/>
      <c r="BV1116" s="16"/>
      <c r="BW1116" s="140"/>
      <c r="BX1116" s="126"/>
      <c r="BY1116" s="16"/>
      <c r="BZ1116" s="140"/>
      <c r="CA1116" s="126"/>
      <c r="CB1116" s="16"/>
      <c r="CC1116" s="140"/>
      <c r="CD1116" s="126"/>
      <c r="CE1116" s="16"/>
      <c r="CG1116" s="126"/>
      <c r="CH1116" s="16"/>
      <c r="CI1116" s="16"/>
      <c r="CJ1116" s="16"/>
      <c r="CK1116" s="16"/>
      <c r="CL1116" s="16"/>
      <c r="CM1116" s="16"/>
      <c r="CN1116" s="16"/>
      <c r="CO1116" s="16"/>
      <c r="CP1116" s="16"/>
      <c r="CQ1116" s="16"/>
      <c r="CR1116" s="16"/>
      <c r="CS1116" s="16"/>
      <c r="CT1116" s="16"/>
      <c r="CU1116" s="16"/>
      <c r="CV1116" s="16"/>
      <c r="CW1116" s="16"/>
      <c r="CX1116" s="16"/>
      <c r="CY1116" s="16"/>
      <c r="CZ1116" s="16"/>
      <c r="DA1116" s="16"/>
      <c r="DB1116" s="16"/>
      <c r="DC1116" s="16"/>
      <c r="DD1116" s="16"/>
      <c r="DE1116" s="16"/>
      <c r="DF1116" s="16"/>
      <c r="DG1116" s="16"/>
      <c r="DH1116" s="16"/>
      <c r="DI1116" s="16"/>
      <c r="DJ1116" s="16"/>
      <c r="DK1116" s="16"/>
      <c r="DL1116" s="16"/>
      <c r="DM1116" s="16"/>
      <c r="DN1116" s="16"/>
      <c r="DO1116" s="16"/>
      <c r="DP1116" s="16"/>
      <c r="DQ1116" s="16"/>
      <c r="DR1116" s="16"/>
      <c r="DS1116" s="16"/>
      <c r="DT1116" s="16"/>
      <c r="DU1116" s="16"/>
      <c r="DV1116" s="16"/>
      <c r="DW1116" s="16"/>
      <c r="DX1116" s="16"/>
      <c r="DY1116" s="16"/>
      <c r="DZ1116" s="16"/>
      <c r="EA1116" s="16"/>
      <c r="EB1116" s="16"/>
      <c r="EC1116" s="16"/>
      <c r="ED1116" s="16"/>
      <c r="EE1116" s="16"/>
      <c r="EF1116" s="16"/>
      <c r="EG1116" s="16"/>
      <c r="EH1116" s="16"/>
      <c r="EI1116" s="16"/>
      <c r="EJ1116" s="16"/>
      <c r="EK1116" s="16"/>
      <c r="EL1116" s="16"/>
      <c r="EM1116" s="16"/>
      <c r="EN1116" s="16"/>
      <c r="EO1116" s="16"/>
      <c r="EP1116" s="16"/>
      <c r="EQ1116" s="16"/>
    </row>
    <row r="1117" spans="1:147" s="107" customFormat="1" x14ac:dyDescent="0.2">
      <c r="A1117" s="81"/>
      <c r="B1117" s="16"/>
      <c r="C1117" s="115"/>
      <c r="D1117" s="116"/>
      <c r="E1117" s="16"/>
      <c r="F1117" s="16"/>
      <c r="G1117" s="16"/>
      <c r="H1117" s="16"/>
      <c r="J1117" s="126"/>
      <c r="K1117" s="126"/>
      <c r="L1117" s="126"/>
      <c r="M1117" s="126"/>
      <c r="N1117" s="126"/>
      <c r="O1117" s="126"/>
      <c r="P1117" s="126"/>
      <c r="Q1117" s="58"/>
      <c r="R1117" s="139"/>
      <c r="S1117" s="58"/>
      <c r="T1117" s="16"/>
      <c r="U1117" s="16"/>
      <c r="V1117" s="16"/>
      <c r="W1117" s="16"/>
      <c r="X1117" s="16"/>
      <c r="Y1117" s="16"/>
      <c r="Z1117" s="16"/>
      <c r="AA1117" s="140"/>
      <c r="AB1117" s="126"/>
      <c r="AC1117" s="16"/>
      <c r="AD1117" s="16"/>
      <c r="AE1117" s="16"/>
      <c r="AF1117" s="16"/>
      <c r="AG1117" s="16"/>
      <c r="AH1117" s="140"/>
      <c r="AI1117" s="126"/>
      <c r="AJ1117" s="16"/>
      <c r="AK1117" s="16"/>
      <c r="AL1117" s="16"/>
      <c r="AM1117" s="140"/>
      <c r="AN1117" s="141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40"/>
      <c r="BG1117" s="126"/>
      <c r="BH1117" s="16"/>
      <c r="BI1117" s="16"/>
      <c r="BJ1117" s="16"/>
      <c r="BK1117" s="16"/>
      <c r="BL1117" s="16"/>
      <c r="BM1117" s="16"/>
      <c r="BN1117" s="16"/>
      <c r="BO1117" s="16"/>
      <c r="BP1117" s="140"/>
      <c r="BQ1117" s="126"/>
      <c r="BR1117" s="16"/>
      <c r="BS1117" s="16"/>
      <c r="BT1117" s="16"/>
      <c r="BU1117" s="16"/>
      <c r="BV1117" s="16"/>
      <c r="BW1117" s="140"/>
      <c r="BX1117" s="126"/>
      <c r="BY1117" s="16"/>
      <c r="BZ1117" s="140"/>
      <c r="CA1117" s="126"/>
      <c r="CB1117" s="16"/>
      <c r="CC1117" s="140"/>
      <c r="CD1117" s="126"/>
      <c r="CE1117" s="16"/>
      <c r="CG1117" s="12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  <c r="DR1117" s="16"/>
      <c r="DS1117" s="16"/>
      <c r="DT1117" s="16"/>
      <c r="DU1117" s="16"/>
      <c r="DV1117" s="16"/>
      <c r="DW1117" s="16"/>
      <c r="DX1117" s="16"/>
      <c r="DY1117" s="16"/>
      <c r="DZ1117" s="16"/>
      <c r="EA1117" s="16"/>
      <c r="EB1117" s="16"/>
      <c r="EC1117" s="16"/>
      <c r="ED1117" s="16"/>
      <c r="EE1117" s="16"/>
      <c r="EF1117" s="16"/>
      <c r="EG1117" s="16"/>
      <c r="EH1117" s="16"/>
      <c r="EI1117" s="16"/>
      <c r="EJ1117" s="16"/>
      <c r="EK1117" s="16"/>
      <c r="EL1117" s="16"/>
      <c r="EM1117" s="16"/>
      <c r="EN1117" s="16"/>
      <c r="EO1117" s="16"/>
      <c r="EP1117" s="16"/>
      <c r="EQ1117" s="16"/>
    </row>
    <row r="1118" spans="1:147" s="107" customFormat="1" x14ac:dyDescent="0.2">
      <c r="A1118" s="81"/>
      <c r="B1118" s="16"/>
      <c r="C1118" s="115"/>
      <c r="D1118" s="116"/>
      <c r="E1118" s="16"/>
      <c r="F1118" s="16"/>
      <c r="G1118" s="16"/>
      <c r="H1118" s="16"/>
      <c r="J1118" s="126"/>
      <c r="K1118" s="126"/>
      <c r="L1118" s="126"/>
      <c r="M1118" s="126"/>
      <c r="N1118" s="126"/>
      <c r="O1118" s="126"/>
      <c r="P1118" s="126"/>
      <c r="Q1118" s="58"/>
      <c r="R1118" s="139"/>
      <c r="S1118" s="58"/>
      <c r="T1118" s="16"/>
      <c r="U1118" s="16"/>
      <c r="V1118" s="16"/>
      <c r="W1118" s="16"/>
      <c r="X1118" s="16"/>
      <c r="Y1118" s="16"/>
      <c r="Z1118" s="16"/>
      <c r="AA1118" s="140"/>
      <c r="AB1118" s="126"/>
      <c r="AC1118" s="16"/>
      <c r="AD1118" s="16"/>
      <c r="AE1118" s="16"/>
      <c r="AF1118" s="16"/>
      <c r="AG1118" s="16"/>
      <c r="AH1118" s="140"/>
      <c r="AI1118" s="126"/>
      <c r="AJ1118" s="16"/>
      <c r="AK1118" s="16"/>
      <c r="AL1118" s="16"/>
      <c r="AM1118" s="140"/>
      <c r="AN1118" s="141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40"/>
      <c r="BG1118" s="126"/>
      <c r="BH1118" s="16"/>
      <c r="BI1118" s="16"/>
      <c r="BJ1118" s="16"/>
      <c r="BK1118" s="16"/>
      <c r="BL1118" s="16"/>
      <c r="BM1118" s="16"/>
      <c r="BN1118" s="16"/>
      <c r="BO1118" s="16"/>
      <c r="BP1118" s="140"/>
      <c r="BQ1118" s="126"/>
      <c r="BR1118" s="16"/>
      <c r="BS1118" s="16"/>
      <c r="BT1118" s="16"/>
      <c r="BU1118" s="16"/>
      <c r="BV1118" s="16"/>
      <c r="BW1118" s="140"/>
      <c r="BX1118" s="126"/>
      <c r="BY1118" s="16"/>
      <c r="BZ1118" s="140"/>
      <c r="CA1118" s="126"/>
      <c r="CB1118" s="16"/>
      <c r="CC1118" s="140"/>
      <c r="CD1118" s="126"/>
      <c r="CE1118" s="16"/>
      <c r="CG1118" s="126"/>
      <c r="CH1118" s="16"/>
      <c r="CI1118" s="16"/>
      <c r="CJ1118" s="16"/>
      <c r="CK1118" s="16"/>
      <c r="CL1118" s="16"/>
      <c r="CM1118" s="16"/>
      <c r="CN1118" s="16"/>
      <c r="CO1118" s="16"/>
      <c r="CP1118" s="16"/>
      <c r="CQ1118" s="16"/>
      <c r="CR1118" s="16"/>
      <c r="CS1118" s="16"/>
      <c r="CT1118" s="16"/>
      <c r="CU1118" s="16"/>
      <c r="CV1118" s="16"/>
      <c r="CW1118" s="16"/>
      <c r="CX1118" s="16"/>
      <c r="CY1118" s="16"/>
      <c r="CZ1118" s="16"/>
      <c r="DA1118" s="16"/>
      <c r="DB1118" s="16"/>
      <c r="DC1118" s="16"/>
      <c r="DD1118" s="16"/>
      <c r="DE1118" s="16"/>
      <c r="DF1118" s="16"/>
      <c r="DG1118" s="16"/>
      <c r="DH1118" s="16"/>
      <c r="DI1118" s="16"/>
      <c r="DJ1118" s="16"/>
      <c r="DK1118" s="16"/>
      <c r="DL1118" s="16"/>
      <c r="DM1118" s="16"/>
      <c r="DN1118" s="16"/>
      <c r="DO1118" s="16"/>
      <c r="DP1118" s="16"/>
      <c r="DQ1118" s="16"/>
      <c r="DR1118" s="16"/>
      <c r="DS1118" s="16"/>
      <c r="DT1118" s="16"/>
      <c r="DU1118" s="16"/>
      <c r="DV1118" s="16"/>
      <c r="DW1118" s="16"/>
      <c r="DX1118" s="16"/>
      <c r="DY1118" s="16"/>
      <c r="DZ1118" s="16"/>
      <c r="EA1118" s="16"/>
      <c r="EB1118" s="16"/>
      <c r="EC1118" s="16"/>
      <c r="ED1118" s="16"/>
      <c r="EE1118" s="16"/>
      <c r="EF1118" s="16"/>
      <c r="EG1118" s="16"/>
      <c r="EH1118" s="16"/>
      <c r="EI1118" s="16"/>
      <c r="EJ1118" s="16"/>
      <c r="EK1118" s="16"/>
      <c r="EL1118" s="16"/>
      <c r="EM1118" s="16"/>
      <c r="EN1118" s="16"/>
      <c r="EO1118" s="16"/>
      <c r="EP1118" s="16"/>
      <c r="EQ1118" s="16"/>
    </row>
    <row r="1119" spans="1:147" s="107" customFormat="1" x14ac:dyDescent="0.2">
      <c r="A1119" s="81"/>
      <c r="B1119" s="16"/>
      <c r="C1119" s="115"/>
      <c r="D1119" s="116"/>
      <c r="E1119" s="16"/>
      <c r="F1119" s="16"/>
      <c r="G1119" s="16"/>
      <c r="H1119" s="16"/>
      <c r="J1119" s="126"/>
      <c r="K1119" s="126"/>
      <c r="L1119" s="126"/>
      <c r="M1119" s="126"/>
      <c r="N1119" s="126"/>
      <c r="O1119" s="126"/>
      <c r="P1119" s="126"/>
      <c r="Q1119" s="58"/>
      <c r="R1119" s="139"/>
      <c r="S1119" s="58"/>
      <c r="T1119" s="16"/>
      <c r="U1119" s="16"/>
      <c r="V1119" s="16"/>
      <c r="W1119" s="16"/>
      <c r="X1119" s="16"/>
      <c r="Y1119" s="16"/>
      <c r="Z1119" s="16"/>
      <c r="AA1119" s="140"/>
      <c r="AB1119" s="126"/>
      <c r="AC1119" s="16"/>
      <c r="AD1119" s="16"/>
      <c r="AE1119" s="16"/>
      <c r="AF1119" s="16"/>
      <c r="AG1119" s="16"/>
      <c r="AH1119" s="140"/>
      <c r="AI1119" s="126"/>
      <c r="AJ1119" s="16"/>
      <c r="AK1119" s="16"/>
      <c r="AL1119" s="16"/>
      <c r="AM1119" s="140"/>
      <c r="AN1119" s="141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40"/>
      <c r="BG1119" s="126"/>
      <c r="BH1119" s="16"/>
      <c r="BI1119" s="16"/>
      <c r="BJ1119" s="16"/>
      <c r="BK1119" s="16"/>
      <c r="BL1119" s="16"/>
      <c r="BM1119" s="16"/>
      <c r="BN1119" s="16"/>
      <c r="BO1119" s="16"/>
      <c r="BP1119" s="140"/>
      <c r="BQ1119" s="126"/>
      <c r="BR1119" s="16"/>
      <c r="BS1119" s="16"/>
      <c r="BT1119" s="16"/>
      <c r="BU1119" s="16"/>
      <c r="BV1119" s="16"/>
      <c r="BW1119" s="140"/>
      <c r="BX1119" s="126"/>
      <c r="BY1119" s="16"/>
      <c r="BZ1119" s="140"/>
      <c r="CA1119" s="126"/>
      <c r="CB1119" s="16"/>
      <c r="CC1119" s="140"/>
      <c r="CD1119" s="126"/>
      <c r="CE1119" s="16"/>
      <c r="CG1119" s="12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  <c r="DR1119" s="16"/>
      <c r="DS1119" s="16"/>
      <c r="DT1119" s="16"/>
      <c r="DU1119" s="16"/>
      <c r="DV1119" s="16"/>
      <c r="DW1119" s="16"/>
      <c r="DX1119" s="16"/>
      <c r="DY1119" s="16"/>
      <c r="DZ1119" s="16"/>
      <c r="EA1119" s="16"/>
      <c r="EB1119" s="16"/>
      <c r="EC1119" s="16"/>
      <c r="ED1119" s="16"/>
      <c r="EE1119" s="16"/>
      <c r="EF1119" s="16"/>
      <c r="EG1119" s="16"/>
      <c r="EH1119" s="16"/>
      <c r="EI1119" s="16"/>
      <c r="EJ1119" s="16"/>
      <c r="EK1119" s="16"/>
      <c r="EL1119" s="16"/>
      <c r="EM1119" s="16"/>
      <c r="EN1119" s="16"/>
      <c r="EO1119" s="16"/>
      <c r="EP1119" s="16"/>
      <c r="EQ1119" s="16"/>
    </row>
    <row r="1120" spans="1:147" s="107" customFormat="1" x14ac:dyDescent="0.2">
      <c r="A1120" s="81"/>
      <c r="B1120" s="16"/>
      <c r="C1120" s="115"/>
      <c r="D1120" s="116"/>
      <c r="E1120" s="16"/>
      <c r="F1120" s="16"/>
      <c r="G1120" s="16"/>
      <c r="H1120" s="16"/>
      <c r="J1120" s="126"/>
      <c r="K1120" s="126"/>
      <c r="L1120" s="126"/>
      <c r="M1120" s="126"/>
      <c r="N1120" s="126"/>
      <c r="O1120" s="126"/>
      <c r="P1120" s="126"/>
      <c r="Q1120" s="58"/>
      <c r="R1120" s="139"/>
      <c r="S1120" s="58"/>
      <c r="T1120" s="16"/>
      <c r="U1120" s="16"/>
      <c r="V1120" s="16"/>
      <c r="W1120" s="16"/>
      <c r="X1120" s="16"/>
      <c r="Y1120" s="16"/>
      <c r="Z1120" s="16"/>
      <c r="AA1120" s="140"/>
      <c r="AB1120" s="126"/>
      <c r="AC1120" s="16"/>
      <c r="AD1120" s="16"/>
      <c r="AE1120" s="16"/>
      <c r="AF1120" s="16"/>
      <c r="AG1120" s="16"/>
      <c r="AH1120" s="140"/>
      <c r="AI1120" s="126"/>
      <c r="AJ1120" s="16"/>
      <c r="AK1120" s="16"/>
      <c r="AL1120" s="16"/>
      <c r="AM1120" s="140"/>
      <c r="AN1120" s="141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40"/>
      <c r="BG1120" s="126"/>
      <c r="BH1120" s="16"/>
      <c r="BI1120" s="16"/>
      <c r="BJ1120" s="16"/>
      <c r="BK1120" s="16"/>
      <c r="BL1120" s="16"/>
      <c r="BM1120" s="16"/>
      <c r="BN1120" s="16"/>
      <c r="BO1120" s="16"/>
      <c r="BP1120" s="140"/>
      <c r="BQ1120" s="126"/>
      <c r="BR1120" s="16"/>
      <c r="BS1120" s="16"/>
      <c r="BT1120" s="16"/>
      <c r="BU1120" s="16"/>
      <c r="BV1120" s="16"/>
      <c r="BW1120" s="140"/>
      <c r="BX1120" s="126"/>
      <c r="BY1120" s="16"/>
      <c r="BZ1120" s="140"/>
      <c r="CA1120" s="126"/>
      <c r="CB1120" s="16"/>
      <c r="CC1120" s="140"/>
      <c r="CD1120" s="126"/>
      <c r="CE1120" s="16"/>
      <c r="CG1120" s="126"/>
      <c r="CH1120" s="16"/>
      <c r="CI1120" s="16"/>
      <c r="CJ1120" s="16"/>
      <c r="CK1120" s="16"/>
      <c r="CL1120" s="16"/>
      <c r="CM1120" s="16"/>
      <c r="CN1120" s="16"/>
      <c r="CO1120" s="16"/>
      <c r="CP1120" s="16"/>
      <c r="CQ1120" s="16"/>
      <c r="CR1120" s="16"/>
      <c r="CS1120" s="16"/>
      <c r="CT1120" s="16"/>
      <c r="CU1120" s="16"/>
      <c r="CV1120" s="16"/>
      <c r="CW1120" s="16"/>
      <c r="CX1120" s="16"/>
      <c r="CY1120" s="16"/>
      <c r="CZ1120" s="16"/>
      <c r="DA1120" s="16"/>
      <c r="DB1120" s="16"/>
      <c r="DC1120" s="16"/>
      <c r="DD1120" s="16"/>
      <c r="DE1120" s="16"/>
      <c r="DF1120" s="16"/>
      <c r="DG1120" s="16"/>
      <c r="DH1120" s="16"/>
      <c r="DI1120" s="16"/>
      <c r="DJ1120" s="16"/>
      <c r="DK1120" s="16"/>
      <c r="DL1120" s="16"/>
      <c r="DM1120" s="16"/>
      <c r="DN1120" s="16"/>
      <c r="DO1120" s="16"/>
      <c r="DP1120" s="16"/>
      <c r="DQ1120" s="16"/>
      <c r="DR1120" s="16"/>
      <c r="DS1120" s="16"/>
      <c r="DT1120" s="16"/>
      <c r="DU1120" s="16"/>
      <c r="DV1120" s="16"/>
      <c r="DW1120" s="16"/>
      <c r="DX1120" s="16"/>
      <c r="DY1120" s="16"/>
      <c r="DZ1120" s="16"/>
      <c r="EA1120" s="16"/>
      <c r="EB1120" s="16"/>
      <c r="EC1120" s="16"/>
      <c r="ED1120" s="16"/>
      <c r="EE1120" s="16"/>
      <c r="EF1120" s="16"/>
      <c r="EG1120" s="16"/>
      <c r="EH1120" s="16"/>
      <c r="EI1120" s="16"/>
      <c r="EJ1120" s="16"/>
      <c r="EK1120" s="16"/>
      <c r="EL1120" s="16"/>
      <c r="EM1120" s="16"/>
      <c r="EN1120" s="16"/>
      <c r="EO1120" s="16"/>
      <c r="EP1120" s="16"/>
      <c r="EQ1120" s="16"/>
    </row>
    <row r="1121" spans="1:147" s="107" customFormat="1" x14ac:dyDescent="0.2">
      <c r="A1121" s="81"/>
      <c r="B1121" s="16"/>
      <c r="C1121" s="115"/>
      <c r="D1121" s="116"/>
      <c r="E1121" s="16"/>
      <c r="F1121" s="16"/>
      <c r="G1121" s="16"/>
      <c r="H1121" s="16"/>
      <c r="J1121" s="126"/>
      <c r="K1121" s="126"/>
      <c r="L1121" s="126"/>
      <c r="M1121" s="126"/>
      <c r="N1121" s="126"/>
      <c r="O1121" s="126"/>
      <c r="P1121" s="126"/>
      <c r="Q1121" s="58"/>
      <c r="R1121" s="139"/>
      <c r="S1121" s="58"/>
      <c r="T1121" s="16"/>
      <c r="U1121" s="16"/>
      <c r="V1121" s="16"/>
      <c r="W1121" s="16"/>
      <c r="X1121" s="16"/>
      <c r="Y1121" s="16"/>
      <c r="Z1121" s="16"/>
      <c r="AA1121" s="140"/>
      <c r="AB1121" s="126"/>
      <c r="AC1121" s="16"/>
      <c r="AD1121" s="16"/>
      <c r="AE1121" s="16"/>
      <c r="AF1121" s="16"/>
      <c r="AG1121" s="16"/>
      <c r="AH1121" s="140"/>
      <c r="AI1121" s="126"/>
      <c r="AJ1121" s="16"/>
      <c r="AK1121" s="16"/>
      <c r="AL1121" s="16"/>
      <c r="AM1121" s="140"/>
      <c r="AN1121" s="141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40"/>
      <c r="BG1121" s="126"/>
      <c r="BH1121" s="16"/>
      <c r="BI1121" s="16"/>
      <c r="BJ1121" s="16"/>
      <c r="BK1121" s="16"/>
      <c r="BL1121" s="16"/>
      <c r="BM1121" s="16"/>
      <c r="BN1121" s="16"/>
      <c r="BO1121" s="16"/>
      <c r="BP1121" s="140"/>
      <c r="BQ1121" s="126"/>
      <c r="BR1121" s="16"/>
      <c r="BS1121" s="16"/>
      <c r="BT1121" s="16"/>
      <c r="BU1121" s="16"/>
      <c r="BV1121" s="16"/>
      <c r="BW1121" s="140"/>
      <c r="BX1121" s="126"/>
      <c r="BY1121" s="16"/>
      <c r="BZ1121" s="140"/>
      <c r="CA1121" s="126"/>
      <c r="CB1121" s="16"/>
      <c r="CC1121" s="140"/>
      <c r="CD1121" s="126"/>
      <c r="CE1121" s="16"/>
      <c r="CG1121" s="12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  <c r="DR1121" s="16"/>
      <c r="DS1121" s="16"/>
      <c r="DT1121" s="16"/>
      <c r="DU1121" s="16"/>
      <c r="DV1121" s="16"/>
      <c r="DW1121" s="16"/>
      <c r="DX1121" s="16"/>
      <c r="DY1121" s="16"/>
      <c r="DZ1121" s="16"/>
      <c r="EA1121" s="16"/>
      <c r="EB1121" s="16"/>
      <c r="EC1121" s="16"/>
      <c r="ED1121" s="16"/>
      <c r="EE1121" s="16"/>
      <c r="EF1121" s="16"/>
      <c r="EG1121" s="16"/>
      <c r="EH1121" s="16"/>
      <c r="EI1121" s="16"/>
      <c r="EJ1121" s="16"/>
      <c r="EK1121" s="16"/>
      <c r="EL1121" s="16"/>
      <c r="EM1121" s="16"/>
      <c r="EN1121" s="16"/>
      <c r="EO1121" s="16"/>
      <c r="EP1121" s="16"/>
      <c r="EQ1121" s="16"/>
    </row>
    <row r="1122" spans="1:147" s="107" customFormat="1" x14ac:dyDescent="0.2">
      <c r="A1122" s="81"/>
      <c r="B1122" s="16"/>
      <c r="C1122" s="115"/>
      <c r="D1122" s="116"/>
      <c r="E1122" s="16"/>
      <c r="F1122" s="16"/>
      <c r="G1122" s="16"/>
      <c r="H1122" s="16"/>
      <c r="J1122" s="126"/>
      <c r="K1122" s="126"/>
      <c r="L1122" s="126"/>
      <c r="M1122" s="126"/>
      <c r="N1122" s="126"/>
      <c r="O1122" s="126"/>
      <c r="P1122" s="126"/>
      <c r="Q1122" s="58"/>
      <c r="R1122" s="139"/>
      <c r="S1122" s="58"/>
      <c r="T1122" s="16"/>
      <c r="U1122" s="16"/>
      <c r="V1122" s="16"/>
      <c r="W1122" s="16"/>
      <c r="X1122" s="16"/>
      <c r="Y1122" s="16"/>
      <c r="Z1122" s="16"/>
      <c r="AA1122" s="140"/>
      <c r="AB1122" s="126"/>
      <c r="AC1122" s="16"/>
      <c r="AD1122" s="16"/>
      <c r="AE1122" s="16"/>
      <c r="AF1122" s="16"/>
      <c r="AG1122" s="16"/>
      <c r="AH1122" s="140"/>
      <c r="AI1122" s="126"/>
      <c r="AJ1122" s="16"/>
      <c r="AK1122" s="16"/>
      <c r="AL1122" s="16"/>
      <c r="AM1122" s="140"/>
      <c r="AN1122" s="141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40"/>
      <c r="BG1122" s="126"/>
      <c r="BH1122" s="16"/>
      <c r="BI1122" s="16"/>
      <c r="BJ1122" s="16"/>
      <c r="BK1122" s="16"/>
      <c r="BL1122" s="16"/>
      <c r="BM1122" s="16"/>
      <c r="BN1122" s="16"/>
      <c r="BO1122" s="16"/>
      <c r="BP1122" s="140"/>
      <c r="BQ1122" s="126"/>
      <c r="BR1122" s="16"/>
      <c r="BS1122" s="16"/>
      <c r="BT1122" s="16"/>
      <c r="BU1122" s="16"/>
      <c r="BV1122" s="16"/>
      <c r="BW1122" s="140"/>
      <c r="BX1122" s="126"/>
      <c r="BY1122" s="16"/>
      <c r="BZ1122" s="140"/>
      <c r="CA1122" s="126"/>
      <c r="CB1122" s="16"/>
      <c r="CC1122" s="140"/>
      <c r="CD1122" s="126"/>
      <c r="CE1122" s="16"/>
      <c r="CG1122" s="126"/>
      <c r="CH1122" s="16"/>
      <c r="CI1122" s="16"/>
      <c r="CJ1122" s="16"/>
      <c r="CK1122" s="16"/>
      <c r="CL1122" s="16"/>
      <c r="CM1122" s="16"/>
      <c r="CN1122" s="16"/>
      <c r="CO1122" s="16"/>
      <c r="CP1122" s="16"/>
      <c r="CQ1122" s="16"/>
      <c r="CR1122" s="16"/>
      <c r="CS1122" s="16"/>
      <c r="CT1122" s="16"/>
      <c r="CU1122" s="16"/>
      <c r="CV1122" s="16"/>
      <c r="CW1122" s="16"/>
      <c r="CX1122" s="16"/>
      <c r="CY1122" s="16"/>
      <c r="CZ1122" s="16"/>
      <c r="DA1122" s="16"/>
      <c r="DB1122" s="16"/>
      <c r="DC1122" s="16"/>
      <c r="DD1122" s="16"/>
      <c r="DE1122" s="16"/>
      <c r="DF1122" s="16"/>
      <c r="DG1122" s="16"/>
      <c r="DH1122" s="16"/>
      <c r="DI1122" s="16"/>
      <c r="DJ1122" s="16"/>
      <c r="DK1122" s="16"/>
      <c r="DL1122" s="16"/>
      <c r="DM1122" s="16"/>
      <c r="DN1122" s="16"/>
      <c r="DO1122" s="16"/>
      <c r="DP1122" s="16"/>
      <c r="DQ1122" s="16"/>
      <c r="DR1122" s="16"/>
      <c r="DS1122" s="16"/>
      <c r="DT1122" s="16"/>
      <c r="DU1122" s="16"/>
      <c r="DV1122" s="16"/>
      <c r="DW1122" s="16"/>
      <c r="DX1122" s="16"/>
      <c r="DY1122" s="16"/>
      <c r="DZ1122" s="16"/>
      <c r="EA1122" s="16"/>
      <c r="EB1122" s="16"/>
      <c r="EC1122" s="16"/>
      <c r="ED1122" s="16"/>
      <c r="EE1122" s="16"/>
      <c r="EF1122" s="16"/>
      <c r="EG1122" s="16"/>
      <c r="EH1122" s="16"/>
      <c r="EI1122" s="16"/>
      <c r="EJ1122" s="16"/>
      <c r="EK1122" s="16"/>
      <c r="EL1122" s="16"/>
      <c r="EM1122" s="16"/>
      <c r="EN1122" s="16"/>
      <c r="EO1122" s="16"/>
      <c r="EP1122" s="16"/>
      <c r="EQ1122" s="16"/>
    </row>
    <row r="1123" spans="1:147" s="107" customFormat="1" x14ac:dyDescent="0.2">
      <c r="A1123" s="81"/>
      <c r="B1123" s="16"/>
      <c r="C1123" s="115"/>
      <c r="D1123" s="116"/>
      <c r="E1123" s="16"/>
      <c r="F1123" s="16"/>
      <c r="G1123" s="16"/>
      <c r="H1123" s="16"/>
      <c r="J1123" s="126"/>
      <c r="K1123" s="126"/>
      <c r="L1123" s="126"/>
      <c r="M1123" s="126"/>
      <c r="N1123" s="126"/>
      <c r="O1123" s="126"/>
      <c r="P1123" s="126"/>
      <c r="Q1123" s="58"/>
      <c r="R1123" s="139"/>
      <c r="S1123" s="58"/>
      <c r="T1123" s="16"/>
      <c r="U1123" s="16"/>
      <c r="V1123" s="16"/>
      <c r="W1123" s="16"/>
      <c r="X1123" s="16"/>
      <c r="Y1123" s="16"/>
      <c r="Z1123" s="16"/>
      <c r="AA1123" s="140"/>
      <c r="AB1123" s="126"/>
      <c r="AC1123" s="16"/>
      <c r="AD1123" s="16"/>
      <c r="AE1123" s="16"/>
      <c r="AF1123" s="16"/>
      <c r="AG1123" s="16"/>
      <c r="AH1123" s="140"/>
      <c r="AI1123" s="126"/>
      <c r="AJ1123" s="16"/>
      <c r="AK1123" s="16"/>
      <c r="AL1123" s="16"/>
      <c r="AM1123" s="140"/>
      <c r="AN1123" s="141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40"/>
      <c r="BG1123" s="126"/>
      <c r="BH1123" s="16"/>
      <c r="BI1123" s="16"/>
      <c r="BJ1123" s="16"/>
      <c r="BK1123" s="16"/>
      <c r="BL1123" s="16"/>
      <c r="BM1123" s="16"/>
      <c r="BN1123" s="16"/>
      <c r="BO1123" s="16"/>
      <c r="BP1123" s="140"/>
      <c r="BQ1123" s="126"/>
      <c r="BR1123" s="16"/>
      <c r="BS1123" s="16"/>
      <c r="BT1123" s="16"/>
      <c r="BU1123" s="16"/>
      <c r="BV1123" s="16"/>
      <c r="BW1123" s="140"/>
      <c r="BX1123" s="126"/>
      <c r="BY1123" s="16"/>
      <c r="BZ1123" s="140"/>
      <c r="CA1123" s="126"/>
      <c r="CB1123" s="16"/>
      <c r="CC1123" s="140"/>
      <c r="CD1123" s="126"/>
      <c r="CE1123" s="16"/>
      <c r="CG1123" s="12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  <c r="DR1123" s="16"/>
      <c r="DS1123" s="16"/>
      <c r="DT1123" s="16"/>
      <c r="DU1123" s="16"/>
      <c r="DV1123" s="16"/>
      <c r="DW1123" s="16"/>
      <c r="DX1123" s="16"/>
      <c r="DY1123" s="16"/>
      <c r="DZ1123" s="16"/>
      <c r="EA1123" s="16"/>
      <c r="EB1123" s="16"/>
      <c r="EC1123" s="16"/>
      <c r="ED1123" s="16"/>
      <c r="EE1123" s="16"/>
      <c r="EF1123" s="16"/>
      <c r="EG1123" s="16"/>
      <c r="EH1123" s="16"/>
      <c r="EI1123" s="16"/>
      <c r="EJ1123" s="16"/>
      <c r="EK1123" s="16"/>
      <c r="EL1123" s="16"/>
      <c r="EM1123" s="16"/>
      <c r="EN1123" s="16"/>
      <c r="EO1123" s="16"/>
      <c r="EP1123" s="16"/>
      <c r="EQ1123" s="16"/>
    </row>
    <row r="1124" spans="1:147" s="107" customFormat="1" x14ac:dyDescent="0.2">
      <c r="A1124" s="81"/>
      <c r="B1124" s="16"/>
      <c r="C1124" s="115"/>
      <c r="D1124" s="116"/>
      <c r="E1124" s="16"/>
      <c r="F1124" s="16"/>
      <c r="G1124" s="16"/>
      <c r="H1124" s="16"/>
      <c r="J1124" s="126"/>
      <c r="K1124" s="126"/>
      <c r="L1124" s="126"/>
      <c r="M1124" s="126"/>
      <c r="N1124" s="126"/>
      <c r="O1124" s="126"/>
      <c r="P1124" s="126"/>
      <c r="Q1124" s="58"/>
      <c r="R1124" s="139"/>
      <c r="S1124" s="58"/>
      <c r="T1124" s="16"/>
      <c r="U1124" s="16"/>
      <c r="V1124" s="16"/>
      <c r="W1124" s="16"/>
      <c r="X1124" s="16"/>
      <c r="Y1124" s="16"/>
      <c r="Z1124" s="16"/>
      <c r="AA1124" s="140"/>
      <c r="AB1124" s="126"/>
      <c r="AC1124" s="16"/>
      <c r="AD1124" s="16"/>
      <c r="AE1124" s="16"/>
      <c r="AF1124" s="16"/>
      <c r="AG1124" s="16"/>
      <c r="AH1124" s="140"/>
      <c r="AI1124" s="126"/>
      <c r="AJ1124" s="16"/>
      <c r="AK1124" s="16"/>
      <c r="AL1124" s="16"/>
      <c r="AM1124" s="140"/>
      <c r="AN1124" s="141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40"/>
      <c r="BG1124" s="126"/>
      <c r="BH1124" s="16"/>
      <c r="BI1124" s="16"/>
      <c r="BJ1124" s="16"/>
      <c r="BK1124" s="16"/>
      <c r="BL1124" s="16"/>
      <c r="BM1124" s="16"/>
      <c r="BN1124" s="16"/>
      <c r="BO1124" s="16"/>
      <c r="BP1124" s="140"/>
      <c r="BQ1124" s="126"/>
      <c r="BR1124" s="16"/>
      <c r="BS1124" s="16"/>
      <c r="BT1124" s="16"/>
      <c r="BU1124" s="16"/>
      <c r="BV1124" s="16"/>
      <c r="BW1124" s="140"/>
      <c r="BX1124" s="126"/>
      <c r="BY1124" s="16"/>
      <c r="BZ1124" s="140"/>
      <c r="CA1124" s="126"/>
      <c r="CB1124" s="16"/>
      <c r="CC1124" s="140"/>
      <c r="CD1124" s="126"/>
      <c r="CE1124" s="16"/>
      <c r="CG1124" s="126"/>
      <c r="CH1124" s="16"/>
      <c r="CI1124" s="16"/>
      <c r="CJ1124" s="16"/>
      <c r="CK1124" s="16"/>
      <c r="CL1124" s="16"/>
      <c r="CM1124" s="16"/>
      <c r="CN1124" s="16"/>
      <c r="CO1124" s="16"/>
      <c r="CP1124" s="16"/>
      <c r="CQ1124" s="16"/>
      <c r="CR1124" s="16"/>
      <c r="CS1124" s="16"/>
      <c r="CT1124" s="16"/>
      <c r="CU1124" s="16"/>
      <c r="CV1124" s="16"/>
      <c r="CW1124" s="16"/>
      <c r="CX1124" s="16"/>
      <c r="CY1124" s="16"/>
      <c r="CZ1124" s="16"/>
      <c r="DA1124" s="16"/>
      <c r="DB1124" s="16"/>
      <c r="DC1124" s="16"/>
      <c r="DD1124" s="16"/>
      <c r="DE1124" s="16"/>
      <c r="DF1124" s="16"/>
      <c r="DG1124" s="16"/>
      <c r="DH1124" s="16"/>
      <c r="DI1124" s="16"/>
      <c r="DJ1124" s="16"/>
      <c r="DK1124" s="16"/>
      <c r="DL1124" s="16"/>
      <c r="DM1124" s="16"/>
      <c r="DN1124" s="16"/>
      <c r="DO1124" s="16"/>
      <c r="DP1124" s="16"/>
      <c r="DQ1124" s="16"/>
      <c r="DR1124" s="16"/>
      <c r="DS1124" s="16"/>
      <c r="DT1124" s="16"/>
      <c r="DU1124" s="16"/>
      <c r="DV1124" s="16"/>
      <c r="DW1124" s="16"/>
      <c r="DX1124" s="16"/>
      <c r="DY1124" s="16"/>
      <c r="DZ1124" s="16"/>
      <c r="EA1124" s="16"/>
      <c r="EB1124" s="16"/>
      <c r="EC1124" s="16"/>
      <c r="ED1124" s="16"/>
      <c r="EE1124" s="16"/>
      <c r="EF1124" s="16"/>
      <c r="EG1124" s="16"/>
      <c r="EH1124" s="16"/>
      <c r="EI1124" s="16"/>
      <c r="EJ1124" s="16"/>
      <c r="EK1124" s="16"/>
      <c r="EL1124" s="16"/>
      <c r="EM1124" s="16"/>
      <c r="EN1124" s="16"/>
      <c r="EO1124" s="16"/>
      <c r="EP1124" s="16"/>
      <c r="EQ1124" s="16"/>
    </row>
    <row r="1125" spans="1:147" s="107" customFormat="1" x14ac:dyDescent="0.2">
      <c r="A1125" s="81"/>
      <c r="B1125" s="16"/>
      <c r="C1125" s="115"/>
      <c r="D1125" s="116"/>
      <c r="E1125" s="16"/>
      <c r="F1125" s="16"/>
      <c r="G1125" s="16"/>
      <c r="H1125" s="16"/>
      <c r="J1125" s="126"/>
      <c r="K1125" s="126"/>
      <c r="L1125" s="126"/>
      <c r="M1125" s="126"/>
      <c r="N1125" s="126"/>
      <c r="O1125" s="126"/>
      <c r="P1125" s="126"/>
      <c r="Q1125" s="58"/>
      <c r="R1125" s="139"/>
      <c r="S1125" s="58"/>
      <c r="T1125" s="16"/>
      <c r="U1125" s="16"/>
      <c r="V1125" s="16"/>
      <c r="W1125" s="16"/>
      <c r="X1125" s="16"/>
      <c r="Y1125" s="16"/>
      <c r="Z1125" s="16"/>
      <c r="AA1125" s="140"/>
      <c r="AB1125" s="126"/>
      <c r="AC1125" s="16"/>
      <c r="AD1125" s="16"/>
      <c r="AE1125" s="16"/>
      <c r="AF1125" s="16"/>
      <c r="AG1125" s="16"/>
      <c r="AH1125" s="140"/>
      <c r="AI1125" s="126"/>
      <c r="AJ1125" s="16"/>
      <c r="AK1125" s="16"/>
      <c r="AL1125" s="16"/>
      <c r="AM1125" s="140"/>
      <c r="AN1125" s="141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40"/>
      <c r="BG1125" s="126"/>
      <c r="BH1125" s="16"/>
      <c r="BI1125" s="16"/>
      <c r="BJ1125" s="16"/>
      <c r="BK1125" s="16"/>
      <c r="BL1125" s="16"/>
      <c r="BM1125" s="16"/>
      <c r="BN1125" s="16"/>
      <c r="BO1125" s="16"/>
      <c r="BP1125" s="140"/>
      <c r="BQ1125" s="126"/>
      <c r="BR1125" s="16"/>
      <c r="BS1125" s="16"/>
      <c r="BT1125" s="16"/>
      <c r="BU1125" s="16"/>
      <c r="BV1125" s="16"/>
      <c r="BW1125" s="140"/>
      <c r="BX1125" s="126"/>
      <c r="BY1125" s="16"/>
      <c r="BZ1125" s="140"/>
      <c r="CA1125" s="126"/>
      <c r="CB1125" s="16"/>
      <c r="CC1125" s="140"/>
      <c r="CD1125" s="126"/>
      <c r="CE1125" s="16"/>
      <c r="CG1125" s="12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  <c r="DR1125" s="16"/>
      <c r="DS1125" s="16"/>
      <c r="DT1125" s="16"/>
      <c r="DU1125" s="16"/>
      <c r="DV1125" s="16"/>
      <c r="DW1125" s="16"/>
      <c r="DX1125" s="16"/>
      <c r="DY1125" s="16"/>
      <c r="DZ1125" s="16"/>
      <c r="EA1125" s="16"/>
      <c r="EB1125" s="16"/>
      <c r="EC1125" s="16"/>
      <c r="ED1125" s="16"/>
      <c r="EE1125" s="16"/>
      <c r="EF1125" s="16"/>
      <c r="EG1125" s="16"/>
      <c r="EH1125" s="16"/>
      <c r="EI1125" s="16"/>
      <c r="EJ1125" s="16"/>
      <c r="EK1125" s="16"/>
      <c r="EL1125" s="16"/>
      <c r="EM1125" s="16"/>
      <c r="EN1125" s="16"/>
      <c r="EO1125" s="16"/>
      <c r="EP1125" s="16"/>
      <c r="EQ1125" s="16"/>
    </row>
    <row r="1126" spans="1:147" s="107" customFormat="1" x14ac:dyDescent="0.2">
      <c r="A1126" s="81"/>
      <c r="B1126" s="16"/>
      <c r="C1126" s="115"/>
      <c r="D1126" s="116"/>
      <c r="E1126" s="16"/>
      <c r="F1126" s="16"/>
      <c r="G1126" s="16"/>
      <c r="H1126" s="16"/>
      <c r="J1126" s="126"/>
      <c r="K1126" s="126"/>
      <c r="L1126" s="126"/>
      <c r="M1126" s="126"/>
      <c r="N1126" s="126"/>
      <c r="O1126" s="126"/>
      <c r="P1126" s="126"/>
      <c r="Q1126" s="58"/>
      <c r="R1126" s="139"/>
      <c r="S1126" s="58"/>
      <c r="T1126" s="16"/>
      <c r="U1126" s="16"/>
      <c r="V1126" s="16"/>
      <c r="W1126" s="16"/>
      <c r="X1126" s="16"/>
      <c r="Y1126" s="16"/>
      <c r="Z1126" s="16"/>
      <c r="AA1126" s="140"/>
      <c r="AB1126" s="126"/>
      <c r="AC1126" s="16"/>
      <c r="AD1126" s="16"/>
      <c r="AE1126" s="16"/>
      <c r="AF1126" s="16"/>
      <c r="AG1126" s="16"/>
      <c r="AH1126" s="140"/>
      <c r="AI1126" s="126"/>
      <c r="AJ1126" s="16"/>
      <c r="AK1126" s="16"/>
      <c r="AL1126" s="16"/>
      <c r="AM1126" s="140"/>
      <c r="AN1126" s="141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40"/>
      <c r="BG1126" s="126"/>
      <c r="BH1126" s="16"/>
      <c r="BI1126" s="16"/>
      <c r="BJ1126" s="16"/>
      <c r="BK1126" s="16"/>
      <c r="BL1126" s="16"/>
      <c r="BM1126" s="16"/>
      <c r="BN1126" s="16"/>
      <c r="BO1126" s="16"/>
      <c r="BP1126" s="140"/>
      <c r="BQ1126" s="126"/>
      <c r="BR1126" s="16"/>
      <c r="BS1126" s="16"/>
      <c r="BT1126" s="16"/>
      <c r="BU1126" s="16"/>
      <c r="BV1126" s="16"/>
      <c r="BW1126" s="140"/>
      <c r="BX1126" s="126"/>
      <c r="BY1126" s="16"/>
      <c r="BZ1126" s="140"/>
      <c r="CA1126" s="126"/>
      <c r="CB1126" s="16"/>
      <c r="CC1126" s="140"/>
      <c r="CD1126" s="126"/>
      <c r="CE1126" s="16"/>
      <c r="CG1126" s="12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6"/>
      <c r="CR1126" s="16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6"/>
      <c r="DD1126" s="16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6"/>
      <c r="DP1126" s="16"/>
      <c r="DQ1126" s="16"/>
      <c r="DR1126" s="16"/>
      <c r="DS1126" s="16"/>
      <c r="DT1126" s="16"/>
      <c r="DU1126" s="16"/>
      <c r="DV1126" s="16"/>
      <c r="DW1126" s="16"/>
      <c r="DX1126" s="16"/>
      <c r="DY1126" s="16"/>
      <c r="DZ1126" s="16"/>
      <c r="EA1126" s="16"/>
      <c r="EB1126" s="16"/>
      <c r="EC1126" s="16"/>
      <c r="ED1126" s="16"/>
      <c r="EE1126" s="16"/>
      <c r="EF1126" s="16"/>
      <c r="EG1126" s="16"/>
      <c r="EH1126" s="16"/>
      <c r="EI1126" s="16"/>
      <c r="EJ1126" s="16"/>
      <c r="EK1126" s="16"/>
      <c r="EL1126" s="16"/>
      <c r="EM1126" s="16"/>
      <c r="EN1126" s="16"/>
      <c r="EO1126" s="16"/>
      <c r="EP1126" s="16"/>
      <c r="EQ1126" s="16"/>
    </row>
    <row r="1127" spans="1:147" s="107" customFormat="1" x14ac:dyDescent="0.2">
      <c r="A1127" s="138"/>
      <c r="B1127" s="16"/>
      <c r="C1127" s="115"/>
      <c r="D1127" s="116"/>
      <c r="E1127" s="16"/>
      <c r="F1127" s="16"/>
      <c r="G1127" s="16"/>
      <c r="H1127" s="16"/>
      <c r="J1127" s="126"/>
      <c r="K1127" s="126"/>
      <c r="L1127" s="126"/>
      <c r="M1127" s="126"/>
      <c r="N1127" s="126"/>
      <c r="O1127" s="126"/>
      <c r="P1127" s="126"/>
      <c r="Q1127" s="58"/>
      <c r="R1127" s="139"/>
      <c r="S1127" s="58"/>
      <c r="T1127" s="16"/>
      <c r="U1127" s="16"/>
      <c r="V1127" s="16"/>
      <c r="W1127" s="16"/>
      <c r="X1127" s="16"/>
      <c r="Y1127" s="16"/>
      <c r="Z1127" s="16"/>
      <c r="AA1127" s="140"/>
      <c r="AB1127" s="126"/>
      <c r="AC1127" s="16"/>
      <c r="AD1127" s="16"/>
      <c r="AE1127" s="16"/>
      <c r="AF1127" s="16"/>
      <c r="AG1127" s="16"/>
      <c r="AH1127" s="140"/>
      <c r="AI1127" s="126"/>
      <c r="AJ1127" s="16"/>
      <c r="AK1127" s="16"/>
      <c r="AL1127" s="16"/>
      <c r="AM1127" s="140"/>
      <c r="AN1127" s="141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40"/>
      <c r="BG1127" s="126"/>
      <c r="BH1127" s="16"/>
      <c r="BI1127" s="16"/>
      <c r="BJ1127" s="16"/>
      <c r="BK1127" s="16"/>
      <c r="BL1127" s="16"/>
      <c r="BM1127" s="16"/>
      <c r="BN1127" s="16"/>
      <c r="BO1127" s="16"/>
      <c r="BP1127" s="140"/>
      <c r="BQ1127" s="126"/>
      <c r="BR1127" s="16"/>
      <c r="BS1127" s="16"/>
      <c r="BT1127" s="16"/>
      <c r="BU1127" s="16"/>
      <c r="BV1127" s="16"/>
      <c r="BW1127" s="140"/>
      <c r="BX1127" s="126"/>
      <c r="BY1127" s="16"/>
      <c r="BZ1127" s="140"/>
      <c r="CA1127" s="126"/>
      <c r="CB1127" s="16"/>
      <c r="CC1127" s="140"/>
      <c r="CD1127" s="126"/>
      <c r="CE1127" s="16"/>
      <c r="CG1127" s="12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  <c r="DR1127" s="16"/>
      <c r="DS1127" s="16"/>
      <c r="DT1127" s="16"/>
      <c r="DU1127" s="16"/>
      <c r="DV1127" s="16"/>
      <c r="DW1127" s="16"/>
      <c r="DX1127" s="16"/>
      <c r="DY1127" s="16"/>
      <c r="DZ1127" s="16"/>
      <c r="EA1127" s="16"/>
      <c r="EB1127" s="16"/>
      <c r="EC1127" s="16"/>
      <c r="ED1127" s="16"/>
      <c r="EE1127" s="16"/>
      <c r="EF1127" s="16"/>
      <c r="EG1127" s="16"/>
      <c r="EH1127" s="16"/>
      <c r="EI1127" s="16"/>
      <c r="EJ1127" s="16"/>
      <c r="EK1127" s="16"/>
      <c r="EL1127" s="16"/>
      <c r="EM1127" s="16"/>
      <c r="EN1127" s="16"/>
      <c r="EO1127" s="16"/>
      <c r="EP1127" s="16"/>
      <c r="EQ1127" s="16"/>
    </row>
    <row r="1128" spans="1:147" s="107" customFormat="1" x14ac:dyDescent="0.2">
      <c r="A1128" s="81"/>
      <c r="B1128" s="16"/>
      <c r="C1128" s="115"/>
      <c r="D1128" s="116"/>
      <c r="E1128" s="16"/>
      <c r="F1128" s="16"/>
      <c r="G1128" s="16"/>
      <c r="H1128" s="16"/>
      <c r="J1128" s="126"/>
      <c r="K1128" s="126"/>
      <c r="L1128" s="126"/>
      <c r="M1128" s="126"/>
      <c r="N1128" s="126"/>
      <c r="O1128" s="126"/>
      <c r="P1128" s="126"/>
      <c r="Q1128" s="58"/>
      <c r="R1128" s="139"/>
      <c r="S1128" s="58"/>
      <c r="T1128" s="16"/>
      <c r="U1128" s="16"/>
      <c r="V1128" s="16"/>
      <c r="W1128" s="16"/>
      <c r="X1128" s="16"/>
      <c r="Y1128" s="16"/>
      <c r="Z1128" s="16"/>
      <c r="AA1128" s="140"/>
      <c r="AB1128" s="126"/>
      <c r="AC1128" s="16"/>
      <c r="AD1128" s="16"/>
      <c r="AE1128" s="16"/>
      <c r="AF1128" s="16"/>
      <c r="AG1128" s="16"/>
      <c r="AH1128" s="140"/>
      <c r="AI1128" s="126"/>
      <c r="AJ1128" s="16"/>
      <c r="AK1128" s="16"/>
      <c r="AL1128" s="16"/>
      <c r="AM1128" s="140"/>
      <c r="AN1128" s="141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40"/>
      <c r="BG1128" s="126"/>
      <c r="BH1128" s="16"/>
      <c r="BI1128" s="16"/>
      <c r="BJ1128" s="16"/>
      <c r="BK1128" s="16"/>
      <c r="BL1128" s="16"/>
      <c r="BM1128" s="16"/>
      <c r="BN1128" s="16"/>
      <c r="BO1128" s="16"/>
      <c r="BP1128" s="140"/>
      <c r="BQ1128" s="126"/>
      <c r="BR1128" s="16"/>
      <c r="BS1128" s="16"/>
      <c r="BT1128" s="16"/>
      <c r="BU1128" s="16"/>
      <c r="BV1128" s="16"/>
      <c r="BW1128" s="140"/>
      <c r="BX1128" s="126"/>
      <c r="BY1128" s="16"/>
      <c r="BZ1128" s="140"/>
      <c r="CA1128" s="126"/>
      <c r="CB1128" s="16"/>
      <c r="CC1128" s="140"/>
      <c r="CD1128" s="126"/>
      <c r="CE1128" s="16"/>
      <c r="CG1128" s="12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6"/>
      <c r="CR1128" s="16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6"/>
      <c r="DD1128" s="16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6"/>
      <c r="DP1128" s="16"/>
      <c r="DQ1128" s="16"/>
      <c r="DR1128" s="16"/>
      <c r="DS1128" s="16"/>
      <c r="DT1128" s="16"/>
      <c r="DU1128" s="16"/>
      <c r="DV1128" s="16"/>
      <c r="DW1128" s="16"/>
      <c r="DX1128" s="16"/>
      <c r="DY1128" s="16"/>
      <c r="DZ1128" s="16"/>
      <c r="EA1128" s="16"/>
      <c r="EB1128" s="16"/>
      <c r="EC1128" s="16"/>
      <c r="ED1128" s="16"/>
      <c r="EE1128" s="16"/>
      <c r="EF1128" s="16"/>
      <c r="EG1128" s="16"/>
      <c r="EH1128" s="16"/>
      <c r="EI1128" s="16"/>
      <c r="EJ1128" s="16"/>
      <c r="EK1128" s="16"/>
      <c r="EL1128" s="16"/>
      <c r="EM1128" s="16"/>
      <c r="EN1128" s="16"/>
      <c r="EO1128" s="16"/>
      <c r="EP1128" s="16"/>
      <c r="EQ1128" s="16"/>
    </row>
    <row r="1129" spans="1:147" s="107" customFormat="1" x14ac:dyDescent="0.2">
      <c r="A1129" s="81"/>
      <c r="B1129" s="16"/>
      <c r="C1129" s="115"/>
      <c r="D1129" s="116"/>
      <c r="E1129" s="16"/>
      <c r="F1129" s="16"/>
      <c r="G1129" s="16"/>
      <c r="H1129" s="16"/>
      <c r="J1129" s="126"/>
      <c r="K1129" s="126"/>
      <c r="L1129" s="126"/>
      <c r="M1129" s="126"/>
      <c r="N1129" s="126"/>
      <c r="O1129" s="126"/>
      <c r="P1129" s="126"/>
      <c r="Q1129" s="58"/>
      <c r="R1129" s="139"/>
      <c r="S1129" s="58"/>
      <c r="T1129" s="16"/>
      <c r="U1129" s="16"/>
      <c r="V1129" s="16"/>
      <c r="W1129" s="16"/>
      <c r="X1129" s="16"/>
      <c r="Y1129" s="16"/>
      <c r="Z1129" s="16"/>
      <c r="AA1129" s="140"/>
      <c r="AB1129" s="126"/>
      <c r="AC1129" s="16"/>
      <c r="AD1129" s="16"/>
      <c r="AE1129" s="16"/>
      <c r="AF1129" s="16"/>
      <c r="AG1129" s="16"/>
      <c r="AH1129" s="140"/>
      <c r="AI1129" s="126"/>
      <c r="AJ1129" s="16"/>
      <c r="AK1129" s="16"/>
      <c r="AL1129" s="16"/>
      <c r="AM1129" s="140"/>
      <c r="AN1129" s="141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40"/>
      <c r="BG1129" s="126"/>
      <c r="BH1129" s="16"/>
      <c r="BI1129" s="16"/>
      <c r="BJ1129" s="16"/>
      <c r="BK1129" s="16"/>
      <c r="BL1129" s="16"/>
      <c r="BM1129" s="16"/>
      <c r="BN1129" s="16"/>
      <c r="BO1129" s="16"/>
      <c r="BP1129" s="140"/>
      <c r="BQ1129" s="126"/>
      <c r="BR1129" s="16"/>
      <c r="BS1129" s="16"/>
      <c r="BT1129" s="16"/>
      <c r="BU1129" s="16"/>
      <c r="BV1129" s="16"/>
      <c r="BW1129" s="140"/>
      <c r="BX1129" s="126"/>
      <c r="BY1129" s="16"/>
      <c r="BZ1129" s="140"/>
      <c r="CA1129" s="126"/>
      <c r="CB1129" s="16"/>
      <c r="CC1129" s="140"/>
      <c r="CD1129" s="126"/>
      <c r="CE1129" s="16"/>
      <c r="CG1129" s="12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</row>
    <row r="1130" spans="1:147" s="107" customFormat="1" x14ac:dyDescent="0.2">
      <c r="A1130" s="81"/>
      <c r="B1130" s="16"/>
      <c r="C1130" s="115"/>
      <c r="D1130" s="116"/>
      <c r="E1130" s="16"/>
      <c r="F1130" s="16"/>
      <c r="G1130" s="16"/>
      <c r="H1130" s="16"/>
      <c r="J1130" s="126"/>
      <c r="K1130" s="126"/>
      <c r="L1130" s="126"/>
      <c r="M1130" s="126"/>
      <c r="N1130" s="126"/>
      <c r="O1130" s="126"/>
      <c r="P1130" s="126"/>
      <c r="Q1130" s="58"/>
      <c r="R1130" s="139"/>
      <c r="S1130" s="58"/>
      <c r="T1130" s="16"/>
      <c r="U1130" s="16"/>
      <c r="V1130" s="16"/>
      <c r="W1130" s="16"/>
      <c r="X1130" s="16"/>
      <c r="Y1130" s="16"/>
      <c r="Z1130" s="16"/>
      <c r="AA1130" s="140"/>
      <c r="AB1130" s="126"/>
      <c r="AC1130" s="16"/>
      <c r="AD1130" s="16"/>
      <c r="AE1130" s="16"/>
      <c r="AF1130" s="16"/>
      <c r="AG1130" s="16"/>
      <c r="AH1130" s="140"/>
      <c r="AI1130" s="126"/>
      <c r="AJ1130" s="16"/>
      <c r="AK1130" s="16"/>
      <c r="AL1130" s="16"/>
      <c r="AM1130" s="140"/>
      <c r="AN1130" s="141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40"/>
      <c r="BG1130" s="126"/>
      <c r="BH1130" s="16"/>
      <c r="BI1130" s="16"/>
      <c r="BJ1130" s="16"/>
      <c r="BK1130" s="16"/>
      <c r="BL1130" s="16"/>
      <c r="BM1130" s="16"/>
      <c r="BN1130" s="16"/>
      <c r="BO1130" s="16"/>
      <c r="BP1130" s="140"/>
      <c r="BQ1130" s="126"/>
      <c r="BR1130" s="16"/>
      <c r="BS1130" s="16"/>
      <c r="BT1130" s="16"/>
      <c r="BU1130" s="16"/>
      <c r="BV1130" s="16"/>
      <c r="BW1130" s="140"/>
      <c r="BX1130" s="126"/>
      <c r="BY1130" s="16"/>
      <c r="BZ1130" s="140"/>
      <c r="CA1130" s="126"/>
      <c r="CB1130" s="16"/>
      <c r="CC1130" s="140"/>
      <c r="CD1130" s="126"/>
      <c r="CE1130" s="16"/>
      <c r="CG1130" s="12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6"/>
      <c r="CR1130" s="16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6"/>
      <c r="DD1130" s="16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6"/>
      <c r="DP1130" s="16"/>
      <c r="DQ1130" s="16"/>
      <c r="DR1130" s="16"/>
      <c r="DS1130" s="16"/>
      <c r="DT1130" s="16"/>
      <c r="DU1130" s="16"/>
      <c r="DV1130" s="16"/>
      <c r="DW1130" s="16"/>
      <c r="DX1130" s="16"/>
      <c r="DY1130" s="16"/>
      <c r="DZ1130" s="16"/>
      <c r="EA1130" s="16"/>
      <c r="EB1130" s="16"/>
      <c r="EC1130" s="16"/>
      <c r="ED1130" s="16"/>
      <c r="EE1130" s="16"/>
      <c r="EF1130" s="16"/>
      <c r="EG1130" s="16"/>
      <c r="EH1130" s="16"/>
      <c r="EI1130" s="16"/>
      <c r="EJ1130" s="16"/>
      <c r="EK1130" s="16"/>
      <c r="EL1130" s="16"/>
      <c r="EM1130" s="16"/>
      <c r="EN1130" s="16"/>
      <c r="EO1130" s="16"/>
      <c r="EP1130" s="16"/>
      <c r="EQ1130" s="16"/>
    </row>
    <row r="1131" spans="1:147" s="107" customFormat="1" x14ac:dyDescent="0.2">
      <c r="A1131" s="81"/>
      <c r="B1131" s="16"/>
      <c r="C1131" s="115"/>
      <c r="D1131" s="116"/>
      <c r="E1131" s="16"/>
      <c r="F1131" s="16"/>
      <c r="G1131" s="16"/>
      <c r="H1131" s="16"/>
      <c r="J1131" s="126"/>
      <c r="K1131" s="126"/>
      <c r="L1131" s="126"/>
      <c r="M1131" s="126"/>
      <c r="N1131" s="126"/>
      <c r="O1131" s="126"/>
      <c r="P1131" s="126"/>
      <c r="Q1131" s="58"/>
      <c r="R1131" s="139"/>
      <c r="S1131" s="58"/>
      <c r="T1131" s="16"/>
      <c r="U1131" s="16"/>
      <c r="V1131" s="16"/>
      <c r="W1131" s="16"/>
      <c r="X1131" s="16"/>
      <c r="Y1131" s="16"/>
      <c r="Z1131" s="16"/>
      <c r="AA1131" s="140"/>
      <c r="AB1131" s="126"/>
      <c r="AC1131" s="16"/>
      <c r="AD1131" s="16"/>
      <c r="AE1131" s="16"/>
      <c r="AF1131" s="16"/>
      <c r="AG1131" s="16"/>
      <c r="AH1131" s="140"/>
      <c r="AI1131" s="126"/>
      <c r="AJ1131" s="16"/>
      <c r="AK1131" s="16"/>
      <c r="AL1131" s="16"/>
      <c r="AM1131" s="140"/>
      <c r="AN1131" s="141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40"/>
      <c r="BG1131" s="126"/>
      <c r="BH1131" s="16"/>
      <c r="BI1131" s="16"/>
      <c r="BJ1131" s="16"/>
      <c r="BK1131" s="16"/>
      <c r="BL1131" s="16"/>
      <c r="BM1131" s="16"/>
      <c r="BN1131" s="16"/>
      <c r="BO1131" s="16"/>
      <c r="BP1131" s="140"/>
      <c r="BQ1131" s="126"/>
      <c r="BR1131" s="16"/>
      <c r="BS1131" s="16"/>
      <c r="BT1131" s="16"/>
      <c r="BU1131" s="16"/>
      <c r="BV1131" s="16"/>
      <c r="BW1131" s="140"/>
      <c r="BX1131" s="126"/>
      <c r="BY1131" s="16"/>
      <c r="BZ1131" s="140"/>
      <c r="CA1131" s="126"/>
      <c r="CB1131" s="16"/>
      <c r="CC1131" s="140"/>
      <c r="CD1131" s="126"/>
      <c r="CE1131" s="16"/>
      <c r="CG1131" s="12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6"/>
      <c r="EB1131" s="16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6"/>
      <c r="EN1131" s="16"/>
      <c r="EO1131" s="16"/>
      <c r="EP1131" s="16"/>
      <c r="EQ1131" s="16"/>
    </row>
    <row r="1132" spans="1:147" s="107" customFormat="1" x14ac:dyDescent="0.2">
      <c r="A1132" s="81"/>
      <c r="B1132" s="16"/>
      <c r="C1132" s="115"/>
      <c r="D1132" s="116"/>
      <c r="E1132" s="16"/>
      <c r="F1132" s="16"/>
      <c r="G1132" s="16"/>
      <c r="H1132" s="16"/>
      <c r="J1132" s="126"/>
      <c r="K1132" s="126"/>
      <c r="L1132" s="126"/>
      <c r="M1132" s="126"/>
      <c r="N1132" s="126"/>
      <c r="O1132" s="126"/>
      <c r="P1132" s="126"/>
      <c r="Q1132" s="58"/>
      <c r="R1132" s="139"/>
      <c r="S1132" s="58"/>
      <c r="T1132" s="16"/>
      <c r="U1132" s="16"/>
      <c r="V1132" s="16"/>
      <c r="W1132" s="16"/>
      <c r="X1132" s="16"/>
      <c r="Y1132" s="16"/>
      <c r="Z1132" s="16"/>
      <c r="AA1132" s="140"/>
      <c r="AB1132" s="126"/>
      <c r="AC1132" s="16"/>
      <c r="AD1132" s="16"/>
      <c r="AE1132" s="16"/>
      <c r="AF1132" s="16"/>
      <c r="AG1132" s="16"/>
      <c r="AH1132" s="140"/>
      <c r="AI1132" s="126"/>
      <c r="AJ1132" s="16"/>
      <c r="AK1132" s="16"/>
      <c r="AL1132" s="16"/>
      <c r="AM1132" s="140"/>
      <c r="AN1132" s="141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40"/>
      <c r="BG1132" s="126"/>
      <c r="BH1132" s="16"/>
      <c r="BI1132" s="16"/>
      <c r="BJ1132" s="16"/>
      <c r="BK1132" s="16"/>
      <c r="BL1132" s="16"/>
      <c r="BM1132" s="16"/>
      <c r="BN1132" s="16"/>
      <c r="BO1132" s="16"/>
      <c r="BP1132" s="140"/>
      <c r="BQ1132" s="126"/>
      <c r="BR1132" s="16"/>
      <c r="BS1132" s="16"/>
      <c r="BT1132" s="16"/>
      <c r="BU1132" s="16"/>
      <c r="BV1132" s="16"/>
      <c r="BW1132" s="140"/>
      <c r="BX1132" s="126"/>
      <c r="BY1132" s="16"/>
      <c r="BZ1132" s="140"/>
      <c r="CA1132" s="126"/>
      <c r="CB1132" s="16"/>
      <c r="CC1132" s="140"/>
      <c r="CD1132" s="126"/>
      <c r="CE1132" s="16"/>
      <c r="CG1132" s="12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6"/>
      <c r="CR1132" s="16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6"/>
      <c r="DD1132" s="16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6"/>
      <c r="DP1132" s="16"/>
      <c r="DQ1132" s="16"/>
      <c r="DR1132" s="16"/>
      <c r="DS1132" s="16"/>
      <c r="DT1132" s="16"/>
      <c r="DU1132" s="16"/>
      <c r="DV1132" s="16"/>
      <c r="DW1132" s="16"/>
      <c r="DX1132" s="16"/>
      <c r="DY1132" s="16"/>
      <c r="DZ1132" s="16"/>
      <c r="EA1132" s="16"/>
      <c r="EB1132" s="16"/>
      <c r="EC1132" s="16"/>
      <c r="ED1132" s="16"/>
      <c r="EE1132" s="16"/>
      <c r="EF1132" s="16"/>
      <c r="EG1132" s="16"/>
      <c r="EH1132" s="16"/>
      <c r="EI1132" s="16"/>
      <c r="EJ1132" s="16"/>
      <c r="EK1132" s="16"/>
      <c r="EL1132" s="16"/>
      <c r="EM1132" s="16"/>
      <c r="EN1132" s="16"/>
      <c r="EO1132" s="16"/>
      <c r="EP1132" s="16"/>
      <c r="EQ1132" s="16"/>
    </row>
    <row r="1133" spans="1:147" s="107" customFormat="1" x14ac:dyDescent="0.2">
      <c r="A1133" s="81"/>
      <c r="B1133" s="16"/>
      <c r="C1133" s="115"/>
      <c r="D1133" s="116"/>
      <c r="E1133" s="16"/>
      <c r="F1133" s="16"/>
      <c r="G1133" s="16"/>
      <c r="H1133" s="16"/>
      <c r="J1133" s="126"/>
      <c r="K1133" s="126"/>
      <c r="L1133" s="126"/>
      <c r="M1133" s="126"/>
      <c r="N1133" s="126"/>
      <c r="O1133" s="126"/>
      <c r="P1133" s="126"/>
      <c r="Q1133" s="58"/>
      <c r="R1133" s="139"/>
      <c r="S1133" s="58"/>
      <c r="T1133" s="16"/>
      <c r="U1133" s="16"/>
      <c r="V1133" s="16"/>
      <c r="W1133" s="16"/>
      <c r="X1133" s="16"/>
      <c r="Y1133" s="16"/>
      <c r="Z1133" s="16"/>
      <c r="AA1133" s="140"/>
      <c r="AB1133" s="126"/>
      <c r="AC1133" s="16"/>
      <c r="AD1133" s="16"/>
      <c r="AE1133" s="16"/>
      <c r="AF1133" s="16"/>
      <c r="AG1133" s="16"/>
      <c r="AH1133" s="140"/>
      <c r="AI1133" s="126"/>
      <c r="AJ1133" s="16"/>
      <c r="AK1133" s="16"/>
      <c r="AL1133" s="16"/>
      <c r="AM1133" s="140"/>
      <c r="AN1133" s="141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40"/>
      <c r="BG1133" s="126"/>
      <c r="BH1133" s="16"/>
      <c r="BI1133" s="16"/>
      <c r="BJ1133" s="16"/>
      <c r="BK1133" s="16"/>
      <c r="BL1133" s="16"/>
      <c r="BM1133" s="16"/>
      <c r="BN1133" s="16"/>
      <c r="BO1133" s="16"/>
      <c r="BP1133" s="140"/>
      <c r="BQ1133" s="126"/>
      <c r="BR1133" s="16"/>
      <c r="BS1133" s="16"/>
      <c r="BT1133" s="16"/>
      <c r="BU1133" s="16"/>
      <c r="BV1133" s="16"/>
      <c r="BW1133" s="140"/>
      <c r="BX1133" s="126"/>
      <c r="BY1133" s="16"/>
      <c r="BZ1133" s="140"/>
      <c r="CA1133" s="126"/>
      <c r="CB1133" s="16"/>
      <c r="CC1133" s="140"/>
      <c r="CD1133" s="126"/>
      <c r="CE1133" s="16"/>
      <c r="CG1133" s="12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6"/>
      <c r="EB1133" s="16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6"/>
      <c r="EN1133" s="16"/>
      <c r="EO1133" s="16"/>
      <c r="EP1133" s="16"/>
      <c r="EQ1133" s="16"/>
    </row>
    <row r="1134" spans="1:147" s="107" customFormat="1" x14ac:dyDescent="0.2">
      <c r="A1134" s="81"/>
      <c r="B1134" s="16"/>
      <c r="C1134" s="115"/>
      <c r="D1134" s="116"/>
      <c r="E1134" s="16"/>
      <c r="F1134" s="16"/>
      <c r="G1134" s="16"/>
      <c r="H1134" s="16"/>
      <c r="J1134" s="126"/>
      <c r="K1134" s="126"/>
      <c r="L1134" s="126"/>
      <c r="M1134" s="126"/>
      <c r="N1134" s="126"/>
      <c r="O1134" s="126"/>
      <c r="P1134" s="126"/>
      <c r="Q1134" s="58"/>
      <c r="R1134" s="139"/>
      <c r="S1134" s="58"/>
      <c r="T1134" s="16"/>
      <c r="U1134" s="16"/>
      <c r="V1134" s="16"/>
      <c r="W1134" s="16"/>
      <c r="X1134" s="16"/>
      <c r="Y1134" s="16"/>
      <c r="Z1134" s="16"/>
      <c r="AA1134" s="140"/>
      <c r="AB1134" s="126"/>
      <c r="AC1134" s="16"/>
      <c r="AD1134" s="16"/>
      <c r="AE1134" s="16"/>
      <c r="AF1134" s="16"/>
      <c r="AG1134" s="16"/>
      <c r="AH1134" s="140"/>
      <c r="AI1134" s="126"/>
      <c r="AJ1134" s="16"/>
      <c r="AK1134" s="16"/>
      <c r="AL1134" s="16"/>
      <c r="AM1134" s="140"/>
      <c r="AN1134" s="141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40"/>
      <c r="BG1134" s="126"/>
      <c r="BH1134" s="16"/>
      <c r="BI1134" s="16"/>
      <c r="BJ1134" s="16"/>
      <c r="BK1134" s="16"/>
      <c r="BL1134" s="16"/>
      <c r="BM1134" s="16"/>
      <c r="BN1134" s="16"/>
      <c r="BO1134" s="16"/>
      <c r="BP1134" s="140"/>
      <c r="BQ1134" s="126"/>
      <c r="BR1134" s="16"/>
      <c r="BS1134" s="16"/>
      <c r="BT1134" s="16"/>
      <c r="BU1134" s="16"/>
      <c r="BV1134" s="16"/>
      <c r="BW1134" s="140"/>
      <c r="BX1134" s="126"/>
      <c r="BY1134" s="16"/>
      <c r="BZ1134" s="140"/>
      <c r="CA1134" s="126"/>
      <c r="CB1134" s="16"/>
      <c r="CC1134" s="140"/>
      <c r="CD1134" s="126"/>
      <c r="CE1134" s="16"/>
      <c r="CG1134" s="126"/>
      <c r="CH1134" s="16"/>
      <c r="CI1134" s="16"/>
      <c r="CJ1134" s="16"/>
      <c r="CK1134" s="16"/>
      <c r="CL1134" s="16"/>
      <c r="CM1134" s="16"/>
      <c r="CN1134" s="16"/>
      <c r="CO1134" s="16"/>
      <c r="CP1134" s="16"/>
      <c r="CQ1134" s="16"/>
      <c r="CR1134" s="16"/>
      <c r="CS1134" s="16"/>
      <c r="CT1134" s="16"/>
      <c r="CU1134" s="16"/>
      <c r="CV1134" s="16"/>
      <c r="CW1134" s="16"/>
      <c r="CX1134" s="16"/>
      <c r="CY1134" s="16"/>
      <c r="CZ1134" s="16"/>
      <c r="DA1134" s="16"/>
      <c r="DB1134" s="16"/>
      <c r="DC1134" s="16"/>
      <c r="DD1134" s="16"/>
      <c r="DE1134" s="16"/>
      <c r="DF1134" s="16"/>
      <c r="DG1134" s="16"/>
      <c r="DH1134" s="16"/>
      <c r="DI1134" s="16"/>
      <c r="DJ1134" s="16"/>
      <c r="DK1134" s="16"/>
      <c r="DL1134" s="16"/>
      <c r="DM1134" s="16"/>
      <c r="DN1134" s="16"/>
      <c r="DO1134" s="16"/>
      <c r="DP1134" s="16"/>
      <c r="DQ1134" s="16"/>
      <c r="DR1134" s="16"/>
      <c r="DS1134" s="16"/>
      <c r="DT1134" s="16"/>
      <c r="DU1134" s="16"/>
      <c r="DV1134" s="16"/>
      <c r="DW1134" s="16"/>
      <c r="DX1134" s="16"/>
      <c r="DY1134" s="16"/>
      <c r="DZ1134" s="16"/>
      <c r="EA1134" s="16"/>
      <c r="EB1134" s="16"/>
      <c r="EC1134" s="16"/>
      <c r="ED1134" s="16"/>
      <c r="EE1134" s="16"/>
      <c r="EF1134" s="16"/>
      <c r="EG1134" s="16"/>
      <c r="EH1134" s="16"/>
      <c r="EI1134" s="16"/>
      <c r="EJ1134" s="16"/>
      <c r="EK1134" s="16"/>
      <c r="EL1134" s="16"/>
      <c r="EM1134" s="16"/>
      <c r="EN1134" s="16"/>
      <c r="EO1134" s="16"/>
      <c r="EP1134" s="16"/>
      <c r="EQ1134" s="16"/>
    </row>
    <row r="1135" spans="1:147" s="107" customFormat="1" x14ac:dyDescent="0.2">
      <c r="A1135" s="81"/>
      <c r="B1135" s="16"/>
      <c r="C1135" s="115"/>
      <c r="D1135" s="116"/>
      <c r="E1135" s="16"/>
      <c r="F1135" s="16"/>
      <c r="G1135" s="16"/>
      <c r="H1135" s="16"/>
      <c r="J1135" s="126"/>
      <c r="K1135" s="126"/>
      <c r="L1135" s="126"/>
      <c r="M1135" s="126"/>
      <c r="N1135" s="126"/>
      <c r="O1135" s="126"/>
      <c r="P1135" s="126"/>
      <c r="Q1135" s="58"/>
      <c r="R1135" s="139"/>
      <c r="S1135" s="58"/>
      <c r="T1135" s="16"/>
      <c r="U1135" s="16"/>
      <c r="V1135" s="16"/>
      <c r="W1135" s="16"/>
      <c r="X1135" s="16"/>
      <c r="Y1135" s="16"/>
      <c r="Z1135" s="16"/>
      <c r="AA1135" s="140"/>
      <c r="AB1135" s="126"/>
      <c r="AC1135" s="16"/>
      <c r="AD1135" s="16"/>
      <c r="AE1135" s="16"/>
      <c r="AF1135" s="16"/>
      <c r="AG1135" s="16"/>
      <c r="AH1135" s="140"/>
      <c r="AI1135" s="126"/>
      <c r="AJ1135" s="16"/>
      <c r="AK1135" s="16"/>
      <c r="AL1135" s="16"/>
      <c r="AM1135" s="140"/>
      <c r="AN1135" s="141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40"/>
      <c r="BG1135" s="126"/>
      <c r="BH1135" s="16"/>
      <c r="BI1135" s="16"/>
      <c r="BJ1135" s="16"/>
      <c r="BK1135" s="16"/>
      <c r="BL1135" s="16"/>
      <c r="BM1135" s="16"/>
      <c r="BN1135" s="16"/>
      <c r="BO1135" s="16"/>
      <c r="BP1135" s="140"/>
      <c r="BQ1135" s="126"/>
      <c r="BR1135" s="16"/>
      <c r="BS1135" s="16"/>
      <c r="BT1135" s="16"/>
      <c r="BU1135" s="16"/>
      <c r="BV1135" s="16"/>
      <c r="BW1135" s="140"/>
      <c r="BX1135" s="126"/>
      <c r="BY1135" s="16"/>
      <c r="BZ1135" s="140"/>
      <c r="CA1135" s="126"/>
      <c r="CB1135" s="16"/>
      <c r="CC1135" s="140"/>
      <c r="CD1135" s="126"/>
      <c r="CE1135" s="16"/>
      <c r="CG1135" s="12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  <c r="DR1135" s="16"/>
      <c r="DS1135" s="16"/>
      <c r="DT1135" s="16"/>
      <c r="DU1135" s="16"/>
      <c r="DV1135" s="16"/>
      <c r="DW1135" s="16"/>
      <c r="DX1135" s="16"/>
      <c r="DY1135" s="16"/>
      <c r="DZ1135" s="16"/>
      <c r="EA1135" s="16"/>
      <c r="EB1135" s="16"/>
      <c r="EC1135" s="16"/>
      <c r="ED1135" s="16"/>
      <c r="EE1135" s="16"/>
      <c r="EF1135" s="16"/>
      <c r="EG1135" s="16"/>
      <c r="EH1135" s="16"/>
      <c r="EI1135" s="16"/>
      <c r="EJ1135" s="16"/>
      <c r="EK1135" s="16"/>
      <c r="EL1135" s="16"/>
      <c r="EM1135" s="16"/>
      <c r="EN1135" s="16"/>
      <c r="EO1135" s="16"/>
      <c r="EP1135" s="16"/>
      <c r="EQ1135" s="16"/>
    </row>
    <row r="1136" spans="1:147" s="107" customFormat="1" x14ac:dyDescent="0.2">
      <c r="A1136" s="81"/>
      <c r="B1136" s="16"/>
      <c r="C1136" s="115"/>
      <c r="D1136" s="116"/>
      <c r="E1136" s="16"/>
      <c r="F1136" s="16"/>
      <c r="G1136" s="16"/>
      <c r="H1136" s="16"/>
      <c r="J1136" s="126"/>
      <c r="K1136" s="126"/>
      <c r="L1136" s="126"/>
      <c r="M1136" s="126"/>
      <c r="N1136" s="126"/>
      <c r="O1136" s="126"/>
      <c r="P1136" s="126"/>
      <c r="Q1136" s="58"/>
      <c r="R1136" s="139"/>
      <c r="S1136" s="58"/>
      <c r="T1136" s="16"/>
      <c r="U1136" s="16"/>
      <c r="V1136" s="16"/>
      <c r="W1136" s="16"/>
      <c r="X1136" s="16"/>
      <c r="Y1136" s="16"/>
      <c r="Z1136" s="16"/>
      <c r="AA1136" s="140"/>
      <c r="AB1136" s="126"/>
      <c r="AC1136" s="16"/>
      <c r="AD1136" s="16"/>
      <c r="AE1136" s="16"/>
      <c r="AF1136" s="16"/>
      <c r="AG1136" s="16"/>
      <c r="AH1136" s="140"/>
      <c r="AI1136" s="126"/>
      <c r="AJ1136" s="16"/>
      <c r="AK1136" s="16"/>
      <c r="AL1136" s="16"/>
      <c r="AM1136" s="140"/>
      <c r="AN1136" s="141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40"/>
      <c r="BG1136" s="126"/>
      <c r="BH1136" s="16"/>
      <c r="BI1136" s="16"/>
      <c r="BJ1136" s="16"/>
      <c r="BK1136" s="16"/>
      <c r="BL1136" s="16"/>
      <c r="BM1136" s="16"/>
      <c r="BN1136" s="16"/>
      <c r="BO1136" s="16"/>
      <c r="BP1136" s="140"/>
      <c r="BQ1136" s="126"/>
      <c r="BR1136" s="16"/>
      <c r="BS1136" s="16"/>
      <c r="BT1136" s="16"/>
      <c r="BU1136" s="16"/>
      <c r="BV1136" s="16"/>
      <c r="BW1136" s="140"/>
      <c r="BX1136" s="126"/>
      <c r="BY1136" s="16"/>
      <c r="BZ1136" s="140"/>
      <c r="CA1136" s="126"/>
      <c r="CB1136" s="16"/>
      <c r="CC1136" s="140"/>
      <c r="CD1136" s="126"/>
      <c r="CE1136" s="16"/>
      <c r="CG1136" s="12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  <c r="DR1136" s="16"/>
      <c r="DS1136" s="16"/>
      <c r="DT1136" s="16"/>
      <c r="DU1136" s="16"/>
      <c r="DV1136" s="16"/>
      <c r="DW1136" s="16"/>
      <c r="DX1136" s="16"/>
      <c r="DY1136" s="16"/>
      <c r="DZ1136" s="16"/>
      <c r="EA1136" s="16"/>
      <c r="EB1136" s="16"/>
      <c r="EC1136" s="16"/>
      <c r="ED1136" s="16"/>
      <c r="EE1136" s="16"/>
      <c r="EF1136" s="16"/>
      <c r="EG1136" s="16"/>
      <c r="EH1136" s="16"/>
      <c r="EI1136" s="16"/>
      <c r="EJ1136" s="16"/>
      <c r="EK1136" s="16"/>
      <c r="EL1136" s="16"/>
      <c r="EM1136" s="16"/>
      <c r="EN1136" s="16"/>
      <c r="EO1136" s="16"/>
      <c r="EP1136" s="16"/>
      <c r="EQ1136" s="16"/>
    </row>
    <row r="1137" spans="1:147" s="107" customFormat="1" x14ac:dyDescent="0.2">
      <c r="A1137" s="81"/>
      <c r="B1137" s="16"/>
      <c r="C1137" s="115"/>
      <c r="D1137" s="116"/>
      <c r="E1137" s="16"/>
      <c r="F1137" s="16"/>
      <c r="G1137" s="16"/>
      <c r="H1137" s="16"/>
      <c r="J1137" s="126"/>
      <c r="K1137" s="126"/>
      <c r="L1137" s="126"/>
      <c r="M1137" s="126"/>
      <c r="N1137" s="126"/>
      <c r="O1137" s="126"/>
      <c r="P1137" s="126"/>
      <c r="Q1137" s="58"/>
      <c r="R1137" s="139"/>
      <c r="S1137" s="58"/>
      <c r="T1137" s="16"/>
      <c r="U1137" s="16"/>
      <c r="V1137" s="16"/>
      <c r="W1137" s="16"/>
      <c r="X1137" s="16"/>
      <c r="Y1137" s="16"/>
      <c r="Z1137" s="16"/>
      <c r="AA1137" s="140"/>
      <c r="AB1137" s="126"/>
      <c r="AC1137" s="16"/>
      <c r="AD1137" s="16"/>
      <c r="AE1137" s="16"/>
      <c r="AF1137" s="16"/>
      <c r="AG1137" s="16"/>
      <c r="AH1137" s="140"/>
      <c r="AI1137" s="126"/>
      <c r="AJ1137" s="16"/>
      <c r="AK1137" s="16"/>
      <c r="AL1137" s="16"/>
      <c r="AM1137" s="140"/>
      <c r="AN1137" s="141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40"/>
      <c r="BG1137" s="126"/>
      <c r="BH1137" s="16"/>
      <c r="BI1137" s="16"/>
      <c r="BJ1137" s="16"/>
      <c r="BK1137" s="16"/>
      <c r="BL1137" s="16"/>
      <c r="BM1137" s="16"/>
      <c r="BN1137" s="16"/>
      <c r="BO1137" s="16"/>
      <c r="BP1137" s="140"/>
      <c r="BQ1137" s="126"/>
      <c r="BR1137" s="16"/>
      <c r="BS1137" s="16"/>
      <c r="BT1137" s="16"/>
      <c r="BU1137" s="16"/>
      <c r="BV1137" s="16"/>
      <c r="BW1137" s="140"/>
      <c r="BX1137" s="126"/>
      <c r="BY1137" s="16"/>
      <c r="BZ1137" s="140"/>
      <c r="CA1137" s="126"/>
      <c r="CB1137" s="16"/>
      <c r="CC1137" s="140"/>
      <c r="CD1137" s="126"/>
      <c r="CE1137" s="16"/>
      <c r="CG1137" s="12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  <c r="DR1137" s="16"/>
      <c r="DS1137" s="16"/>
      <c r="DT1137" s="16"/>
      <c r="DU1137" s="16"/>
      <c r="DV1137" s="16"/>
      <c r="DW1137" s="16"/>
      <c r="DX1137" s="16"/>
      <c r="DY1137" s="16"/>
      <c r="DZ1137" s="16"/>
      <c r="EA1137" s="16"/>
      <c r="EB1137" s="16"/>
      <c r="EC1137" s="16"/>
      <c r="ED1137" s="16"/>
      <c r="EE1137" s="16"/>
      <c r="EF1137" s="16"/>
      <c r="EG1137" s="16"/>
      <c r="EH1137" s="16"/>
      <c r="EI1137" s="16"/>
      <c r="EJ1137" s="16"/>
      <c r="EK1137" s="16"/>
      <c r="EL1137" s="16"/>
      <c r="EM1137" s="16"/>
      <c r="EN1137" s="16"/>
      <c r="EO1137" s="16"/>
      <c r="EP1137" s="16"/>
      <c r="EQ1137" s="16"/>
    </row>
    <row r="1138" spans="1:147" s="107" customFormat="1" x14ac:dyDescent="0.2">
      <c r="A1138" s="81"/>
      <c r="B1138" s="16"/>
      <c r="C1138" s="115"/>
      <c r="D1138" s="116"/>
      <c r="E1138" s="16"/>
      <c r="F1138" s="16"/>
      <c r="G1138" s="16"/>
      <c r="H1138" s="16"/>
      <c r="J1138" s="126"/>
      <c r="K1138" s="126"/>
      <c r="L1138" s="126"/>
      <c r="M1138" s="126"/>
      <c r="N1138" s="126"/>
      <c r="O1138" s="126"/>
      <c r="P1138" s="126"/>
      <c r="Q1138" s="58"/>
      <c r="R1138" s="139"/>
      <c r="S1138" s="58"/>
      <c r="T1138" s="16"/>
      <c r="U1138" s="16"/>
      <c r="V1138" s="16"/>
      <c r="W1138" s="16"/>
      <c r="X1138" s="16"/>
      <c r="Y1138" s="16"/>
      <c r="Z1138" s="16"/>
      <c r="AA1138" s="140"/>
      <c r="AB1138" s="126"/>
      <c r="AC1138" s="16"/>
      <c r="AD1138" s="16"/>
      <c r="AE1138" s="16"/>
      <c r="AF1138" s="16"/>
      <c r="AG1138" s="16"/>
      <c r="AH1138" s="140"/>
      <c r="AI1138" s="126"/>
      <c r="AJ1138" s="16"/>
      <c r="AK1138" s="16"/>
      <c r="AL1138" s="16"/>
      <c r="AM1138" s="140"/>
      <c r="AN1138" s="141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40"/>
      <c r="BG1138" s="126"/>
      <c r="BH1138" s="16"/>
      <c r="BI1138" s="16"/>
      <c r="BJ1138" s="16"/>
      <c r="BK1138" s="16"/>
      <c r="BL1138" s="16"/>
      <c r="BM1138" s="16"/>
      <c r="BN1138" s="16"/>
      <c r="BO1138" s="16"/>
      <c r="BP1138" s="140"/>
      <c r="BQ1138" s="126"/>
      <c r="BR1138" s="16"/>
      <c r="BS1138" s="16"/>
      <c r="BT1138" s="16"/>
      <c r="BU1138" s="16"/>
      <c r="BV1138" s="16"/>
      <c r="BW1138" s="140"/>
      <c r="BX1138" s="126"/>
      <c r="BY1138" s="16"/>
      <c r="BZ1138" s="140"/>
      <c r="CA1138" s="126"/>
      <c r="CB1138" s="16"/>
      <c r="CC1138" s="140"/>
      <c r="CD1138" s="126"/>
      <c r="CE1138" s="16"/>
      <c r="CG1138" s="12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</row>
    <row r="1139" spans="1:147" s="107" customFormat="1" x14ac:dyDescent="0.2">
      <c r="A1139" s="81"/>
      <c r="B1139" s="16"/>
      <c r="C1139" s="115"/>
      <c r="D1139" s="116"/>
      <c r="E1139" s="16"/>
      <c r="F1139" s="16"/>
      <c r="G1139" s="16"/>
      <c r="H1139" s="16"/>
      <c r="J1139" s="126"/>
      <c r="K1139" s="126"/>
      <c r="L1139" s="126"/>
      <c r="M1139" s="126"/>
      <c r="N1139" s="126"/>
      <c r="O1139" s="126"/>
      <c r="P1139" s="126"/>
      <c r="Q1139" s="58"/>
      <c r="R1139" s="139"/>
      <c r="S1139" s="58"/>
      <c r="T1139" s="16"/>
      <c r="U1139" s="16"/>
      <c r="V1139" s="16"/>
      <c r="W1139" s="16"/>
      <c r="X1139" s="16"/>
      <c r="Y1139" s="16"/>
      <c r="Z1139" s="16"/>
      <c r="AA1139" s="140"/>
      <c r="AB1139" s="126"/>
      <c r="AC1139" s="16"/>
      <c r="AD1139" s="16"/>
      <c r="AE1139" s="16"/>
      <c r="AF1139" s="16"/>
      <c r="AG1139" s="16"/>
      <c r="AH1139" s="140"/>
      <c r="AI1139" s="126"/>
      <c r="AJ1139" s="16"/>
      <c r="AK1139" s="16"/>
      <c r="AL1139" s="16"/>
      <c r="AM1139" s="140"/>
      <c r="AN1139" s="141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40"/>
      <c r="BG1139" s="126"/>
      <c r="BH1139" s="16"/>
      <c r="BI1139" s="16"/>
      <c r="BJ1139" s="16"/>
      <c r="BK1139" s="16"/>
      <c r="BL1139" s="16"/>
      <c r="BM1139" s="16"/>
      <c r="BN1139" s="16"/>
      <c r="BO1139" s="16"/>
      <c r="BP1139" s="140"/>
      <c r="BQ1139" s="126"/>
      <c r="BR1139" s="16"/>
      <c r="BS1139" s="16"/>
      <c r="BT1139" s="16"/>
      <c r="BU1139" s="16"/>
      <c r="BV1139" s="16"/>
      <c r="BW1139" s="140"/>
      <c r="BX1139" s="126"/>
      <c r="BY1139" s="16"/>
      <c r="BZ1139" s="140"/>
      <c r="CA1139" s="126"/>
      <c r="CB1139" s="16"/>
      <c r="CC1139" s="140"/>
      <c r="CD1139" s="126"/>
      <c r="CE1139" s="16"/>
      <c r="CG1139" s="12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  <c r="DZ1139" s="16"/>
      <c r="EA1139" s="16"/>
      <c r="EB1139" s="16"/>
      <c r="EC1139" s="16"/>
      <c r="ED1139" s="16"/>
      <c r="EE1139" s="16"/>
      <c r="EF1139" s="16"/>
      <c r="EG1139" s="16"/>
      <c r="EH1139" s="16"/>
      <c r="EI1139" s="16"/>
      <c r="EJ1139" s="16"/>
      <c r="EK1139" s="16"/>
      <c r="EL1139" s="16"/>
      <c r="EM1139" s="16"/>
      <c r="EN1139" s="16"/>
      <c r="EO1139" s="16"/>
      <c r="EP1139" s="16"/>
      <c r="EQ1139" s="16"/>
    </row>
    <row r="1140" spans="1:147" s="107" customFormat="1" x14ac:dyDescent="0.2">
      <c r="A1140" s="81"/>
      <c r="B1140" s="16"/>
      <c r="C1140" s="115"/>
      <c r="D1140" s="116"/>
      <c r="E1140" s="16"/>
      <c r="F1140" s="16"/>
      <c r="G1140" s="16"/>
      <c r="H1140" s="16"/>
      <c r="J1140" s="126"/>
      <c r="K1140" s="126"/>
      <c r="L1140" s="126"/>
      <c r="M1140" s="126"/>
      <c r="N1140" s="126"/>
      <c r="O1140" s="126"/>
      <c r="P1140" s="126"/>
      <c r="Q1140" s="58"/>
      <c r="R1140" s="139"/>
      <c r="S1140" s="58"/>
      <c r="T1140" s="16"/>
      <c r="U1140" s="16"/>
      <c r="V1140" s="16"/>
      <c r="W1140" s="16"/>
      <c r="X1140" s="16"/>
      <c r="Y1140" s="16"/>
      <c r="Z1140" s="16"/>
      <c r="AA1140" s="140"/>
      <c r="AB1140" s="126"/>
      <c r="AC1140" s="16"/>
      <c r="AD1140" s="16"/>
      <c r="AE1140" s="16"/>
      <c r="AF1140" s="16"/>
      <c r="AG1140" s="16"/>
      <c r="AH1140" s="140"/>
      <c r="AI1140" s="126"/>
      <c r="AJ1140" s="16"/>
      <c r="AK1140" s="16"/>
      <c r="AL1140" s="16"/>
      <c r="AM1140" s="140"/>
      <c r="AN1140" s="141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40"/>
      <c r="BG1140" s="126"/>
      <c r="BH1140" s="16"/>
      <c r="BI1140" s="16"/>
      <c r="BJ1140" s="16"/>
      <c r="BK1140" s="16"/>
      <c r="BL1140" s="16"/>
      <c r="BM1140" s="16"/>
      <c r="BN1140" s="16"/>
      <c r="BO1140" s="16"/>
      <c r="BP1140" s="140"/>
      <c r="BQ1140" s="126"/>
      <c r="BR1140" s="16"/>
      <c r="BS1140" s="16"/>
      <c r="BT1140" s="16"/>
      <c r="BU1140" s="16"/>
      <c r="BV1140" s="16"/>
      <c r="BW1140" s="140"/>
      <c r="BX1140" s="126"/>
      <c r="BY1140" s="16"/>
      <c r="BZ1140" s="140"/>
      <c r="CA1140" s="126"/>
      <c r="CB1140" s="16"/>
      <c r="CC1140" s="140"/>
      <c r="CD1140" s="126"/>
      <c r="CE1140" s="16"/>
      <c r="CG1140" s="12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</row>
    <row r="1141" spans="1:147" s="107" customFormat="1" x14ac:dyDescent="0.2">
      <c r="A1141" s="138"/>
      <c r="B1141" s="16"/>
      <c r="C1141" s="115"/>
      <c r="D1141" s="116"/>
      <c r="E1141" s="16"/>
      <c r="F1141" s="16"/>
      <c r="G1141" s="16"/>
      <c r="H1141" s="16"/>
      <c r="J1141" s="126"/>
      <c r="K1141" s="126"/>
      <c r="L1141" s="126"/>
      <c r="M1141" s="126"/>
      <c r="N1141" s="126"/>
      <c r="O1141" s="126"/>
      <c r="P1141" s="126"/>
      <c r="Q1141" s="58"/>
      <c r="R1141" s="139"/>
      <c r="S1141" s="58"/>
      <c r="T1141" s="16"/>
      <c r="U1141" s="16"/>
      <c r="V1141" s="16"/>
      <c r="W1141" s="16"/>
      <c r="X1141" s="16"/>
      <c r="Y1141" s="16"/>
      <c r="Z1141" s="16"/>
      <c r="AA1141" s="140"/>
      <c r="AB1141" s="126"/>
      <c r="AC1141" s="16"/>
      <c r="AD1141" s="16"/>
      <c r="AE1141" s="16"/>
      <c r="AF1141" s="16"/>
      <c r="AG1141" s="16"/>
      <c r="AH1141" s="140"/>
      <c r="AI1141" s="126"/>
      <c r="AJ1141" s="16"/>
      <c r="AK1141" s="16"/>
      <c r="AL1141" s="16"/>
      <c r="AM1141" s="140"/>
      <c r="AN1141" s="141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40"/>
      <c r="BG1141" s="126"/>
      <c r="BH1141" s="16"/>
      <c r="BI1141" s="16"/>
      <c r="BJ1141" s="16"/>
      <c r="BK1141" s="16"/>
      <c r="BL1141" s="16"/>
      <c r="BM1141" s="16"/>
      <c r="BN1141" s="16"/>
      <c r="BO1141" s="16"/>
      <c r="BP1141" s="140"/>
      <c r="BQ1141" s="126"/>
      <c r="BR1141" s="16"/>
      <c r="BS1141" s="16"/>
      <c r="BT1141" s="16"/>
      <c r="BU1141" s="16"/>
      <c r="BV1141" s="16"/>
      <c r="BW1141" s="140"/>
      <c r="BX1141" s="126"/>
      <c r="BY1141" s="16"/>
      <c r="BZ1141" s="140"/>
      <c r="CA1141" s="126"/>
      <c r="CB1141" s="16"/>
      <c r="CC1141" s="140"/>
      <c r="CD1141" s="126"/>
      <c r="CE1141" s="16"/>
      <c r="CG1141" s="126"/>
      <c r="CH1141" s="16"/>
      <c r="CI1141" s="16"/>
      <c r="CJ1141" s="16"/>
      <c r="CK1141" s="16"/>
      <c r="CL1141" s="16"/>
      <c r="CM1141" s="16"/>
      <c r="CN1141" s="16"/>
      <c r="CO1141" s="16"/>
      <c r="CP1141" s="16"/>
      <c r="CQ1141" s="16"/>
      <c r="CR1141" s="16"/>
      <c r="CS1141" s="16"/>
      <c r="CT1141" s="16"/>
      <c r="CU1141" s="16"/>
      <c r="CV1141" s="16"/>
      <c r="CW1141" s="16"/>
      <c r="CX1141" s="16"/>
      <c r="CY1141" s="16"/>
      <c r="CZ1141" s="16"/>
      <c r="DA1141" s="16"/>
      <c r="DB1141" s="16"/>
      <c r="DC1141" s="16"/>
      <c r="DD1141" s="16"/>
      <c r="DE1141" s="16"/>
      <c r="DF1141" s="16"/>
      <c r="DG1141" s="16"/>
      <c r="DH1141" s="16"/>
      <c r="DI1141" s="16"/>
      <c r="DJ1141" s="16"/>
      <c r="DK1141" s="16"/>
      <c r="DL1141" s="16"/>
      <c r="DM1141" s="16"/>
      <c r="DN1141" s="16"/>
      <c r="DO1141" s="16"/>
      <c r="DP1141" s="16"/>
      <c r="DQ1141" s="16"/>
      <c r="DR1141" s="16"/>
      <c r="DS1141" s="16"/>
      <c r="DT1141" s="16"/>
      <c r="DU1141" s="16"/>
      <c r="DV1141" s="16"/>
      <c r="DW1141" s="16"/>
      <c r="DX1141" s="16"/>
      <c r="DY1141" s="16"/>
      <c r="DZ1141" s="16"/>
      <c r="EA1141" s="16"/>
      <c r="EB1141" s="16"/>
      <c r="EC1141" s="16"/>
      <c r="ED1141" s="16"/>
      <c r="EE1141" s="16"/>
      <c r="EF1141" s="16"/>
      <c r="EG1141" s="16"/>
      <c r="EH1141" s="16"/>
      <c r="EI1141" s="16"/>
      <c r="EJ1141" s="16"/>
      <c r="EK1141" s="16"/>
      <c r="EL1141" s="16"/>
      <c r="EM1141" s="16"/>
      <c r="EN1141" s="16"/>
      <c r="EO1141" s="16"/>
      <c r="EP1141" s="16"/>
      <c r="EQ1141" s="16"/>
    </row>
    <row r="1142" spans="1:147" s="107" customFormat="1" x14ac:dyDescent="0.2">
      <c r="A1142" s="81"/>
      <c r="B1142" s="16"/>
      <c r="C1142" s="115"/>
      <c r="D1142" s="116"/>
      <c r="E1142" s="16"/>
      <c r="F1142" s="16"/>
      <c r="G1142" s="16"/>
      <c r="H1142" s="16"/>
      <c r="J1142" s="126"/>
      <c r="K1142" s="126"/>
      <c r="L1142" s="126"/>
      <c r="M1142" s="126"/>
      <c r="N1142" s="126"/>
      <c r="O1142" s="126"/>
      <c r="P1142" s="126"/>
      <c r="Q1142" s="58"/>
      <c r="R1142" s="139"/>
      <c r="S1142" s="58"/>
      <c r="T1142" s="16"/>
      <c r="U1142" s="16"/>
      <c r="V1142" s="16"/>
      <c r="W1142" s="16"/>
      <c r="X1142" s="16"/>
      <c r="Y1142" s="16"/>
      <c r="Z1142" s="16"/>
      <c r="AA1142" s="140"/>
      <c r="AB1142" s="126"/>
      <c r="AC1142" s="16"/>
      <c r="AD1142" s="16"/>
      <c r="AE1142" s="16"/>
      <c r="AF1142" s="16"/>
      <c r="AG1142" s="16"/>
      <c r="AH1142" s="140"/>
      <c r="AI1142" s="126"/>
      <c r="AJ1142" s="16"/>
      <c r="AK1142" s="16"/>
      <c r="AL1142" s="16"/>
      <c r="AM1142" s="140"/>
      <c r="AN1142" s="141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40"/>
      <c r="BG1142" s="126"/>
      <c r="BH1142" s="16"/>
      <c r="BI1142" s="16"/>
      <c r="BJ1142" s="16"/>
      <c r="BK1142" s="16"/>
      <c r="BL1142" s="16"/>
      <c r="BM1142" s="16"/>
      <c r="BN1142" s="16"/>
      <c r="BO1142" s="16"/>
      <c r="BP1142" s="140"/>
      <c r="BQ1142" s="126"/>
      <c r="BR1142" s="16"/>
      <c r="BS1142" s="16"/>
      <c r="BT1142" s="16"/>
      <c r="BU1142" s="16"/>
      <c r="BV1142" s="16"/>
      <c r="BW1142" s="140"/>
      <c r="BX1142" s="126"/>
      <c r="BY1142" s="16"/>
      <c r="BZ1142" s="140"/>
      <c r="CA1142" s="126"/>
      <c r="CB1142" s="16"/>
      <c r="CC1142" s="140"/>
      <c r="CD1142" s="126"/>
      <c r="CE1142" s="16"/>
      <c r="CG1142" s="12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  <c r="DZ1142" s="16"/>
      <c r="EA1142" s="16"/>
      <c r="EB1142" s="16"/>
      <c r="EC1142" s="16"/>
      <c r="ED1142" s="16"/>
      <c r="EE1142" s="16"/>
      <c r="EF1142" s="16"/>
      <c r="EG1142" s="16"/>
      <c r="EH1142" s="16"/>
      <c r="EI1142" s="16"/>
      <c r="EJ1142" s="16"/>
      <c r="EK1142" s="16"/>
      <c r="EL1142" s="16"/>
      <c r="EM1142" s="16"/>
      <c r="EN1142" s="16"/>
      <c r="EO1142" s="16"/>
      <c r="EP1142" s="16"/>
      <c r="EQ1142" s="16"/>
    </row>
    <row r="1143" spans="1:147" s="107" customFormat="1" x14ac:dyDescent="0.2">
      <c r="A1143" s="81"/>
      <c r="B1143" s="16"/>
      <c r="C1143" s="115"/>
      <c r="D1143" s="116"/>
      <c r="E1143" s="16"/>
      <c r="F1143" s="16"/>
      <c r="G1143" s="16"/>
      <c r="H1143" s="16"/>
      <c r="J1143" s="126"/>
      <c r="K1143" s="126"/>
      <c r="L1143" s="126"/>
      <c r="M1143" s="126"/>
      <c r="N1143" s="126"/>
      <c r="O1143" s="126"/>
      <c r="P1143" s="126"/>
      <c r="Q1143" s="58"/>
      <c r="R1143" s="139"/>
      <c r="S1143" s="58"/>
      <c r="T1143" s="16"/>
      <c r="U1143" s="16"/>
      <c r="V1143" s="16"/>
      <c r="W1143" s="16"/>
      <c r="X1143" s="16"/>
      <c r="Y1143" s="16"/>
      <c r="Z1143" s="16"/>
      <c r="AA1143" s="140"/>
      <c r="AB1143" s="126"/>
      <c r="AC1143" s="16"/>
      <c r="AD1143" s="16"/>
      <c r="AE1143" s="16"/>
      <c r="AF1143" s="16"/>
      <c r="AG1143" s="16"/>
      <c r="AH1143" s="140"/>
      <c r="AI1143" s="126"/>
      <c r="AJ1143" s="16"/>
      <c r="AK1143" s="16"/>
      <c r="AL1143" s="16"/>
      <c r="AM1143" s="140"/>
      <c r="AN1143" s="141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40"/>
      <c r="BG1143" s="126"/>
      <c r="BH1143" s="16"/>
      <c r="BI1143" s="16"/>
      <c r="BJ1143" s="16"/>
      <c r="BK1143" s="16"/>
      <c r="BL1143" s="16"/>
      <c r="BM1143" s="16"/>
      <c r="BN1143" s="16"/>
      <c r="BO1143" s="16"/>
      <c r="BP1143" s="140"/>
      <c r="BQ1143" s="126"/>
      <c r="BR1143" s="16"/>
      <c r="BS1143" s="16"/>
      <c r="BT1143" s="16"/>
      <c r="BU1143" s="16"/>
      <c r="BV1143" s="16"/>
      <c r="BW1143" s="140"/>
      <c r="BX1143" s="126"/>
      <c r="BY1143" s="16"/>
      <c r="BZ1143" s="140"/>
      <c r="CA1143" s="126"/>
      <c r="CB1143" s="16"/>
      <c r="CC1143" s="140"/>
      <c r="CD1143" s="126"/>
      <c r="CE1143" s="16"/>
      <c r="CG1143" s="12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  <c r="DR1143" s="16"/>
      <c r="DS1143" s="16"/>
      <c r="DT1143" s="16"/>
      <c r="DU1143" s="16"/>
      <c r="DV1143" s="16"/>
      <c r="DW1143" s="16"/>
      <c r="DX1143" s="16"/>
      <c r="DY1143" s="16"/>
      <c r="DZ1143" s="16"/>
      <c r="EA1143" s="16"/>
      <c r="EB1143" s="16"/>
      <c r="EC1143" s="16"/>
      <c r="ED1143" s="16"/>
      <c r="EE1143" s="16"/>
      <c r="EF1143" s="16"/>
      <c r="EG1143" s="16"/>
      <c r="EH1143" s="16"/>
      <c r="EI1143" s="16"/>
      <c r="EJ1143" s="16"/>
      <c r="EK1143" s="16"/>
      <c r="EL1143" s="16"/>
      <c r="EM1143" s="16"/>
      <c r="EN1143" s="16"/>
      <c r="EO1143" s="16"/>
      <c r="EP1143" s="16"/>
      <c r="EQ1143" s="16"/>
    </row>
    <row r="1144" spans="1:147" s="107" customFormat="1" x14ac:dyDescent="0.2">
      <c r="A1144" s="81"/>
      <c r="B1144" s="16"/>
      <c r="C1144" s="115"/>
      <c r="D1144" s="116"/>
      <c r="E1144" s="16"/>
      <c r="F1144" s="16"/>
      <c r="G1144" s="16"/>
      <c r="H1144" s="16"/>
      <c r="J1144" s="126"/>
      <c r="K1144" s="126"/>
      <c r="L1144" s="126"/>
      <c r="M1144" s="126"/>
      <c r="N1144" s="126"/>
      <c r="O1144" s="126"/>
      <c r="P1144" s="126"/>
      <c r="Q1144" s="58"/>
      <c r="R1144" s="139"/>
      <c r="S1144" s="58"/>
      <c r="T1144" s="16"/>
      <c r="U1144" s="16"/>
      <c r="V1144" s="16"/>
      <c r="W1144" s="16"/>
      <c r="X1144" s="16"/>
      <c r="Y1144" s="16"/>
      <c r="Z1144" s="16"/>
      <c r="AA1144" s="140"/>
      <c r="AB1144" s="126"/>
      <c r="AC1144" s="16"/>
      <c r="AD1144" s="16"/>
      <c r="AE1144" s="16"/>
      <c r="AF1144" s="16"/>
      <c r="AG1144" s="16"/>
      <c r="AH1144" s="140"/>
      <c r="AI1144" s="126"/>
      <c r="AJ1144" s="16"/>
      <c r="AK1144" s="16"/>
      <c r="AL1144" s="16"/>
      <c r="AM1144" s="140"/>
      <c r="AN1144" s="141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40"/>
      <c r="BG1144" s="126"/>
      <c r="BH1144" s="16"/>
      <c r="BI1144" s="16"/>
      <c r="BJ1144" s="16"/>
      <c r="BK1144" s="16"/>
      <c r="BL1144" s="16"/>
      <c r="BM1144" s="16"/>
      <c r="BN1144" s="16"/>
      <c r="BO1144" s="16"/>
      <c r="BP1144" s="140"/>
      <c r="BQ1144" s="126"/>
      <c r="BR1144" s="16"/>
      <c r="BS1144" s="16"/>
      <c r="BT1144" s="16"/>
      <c r="BU1144" s="16"/>
      <c r="BV1144" s="16"/>
      <c r="BW1144" s="140"/>
      <c r="BX1144" s="126"/>
      <c r="BY1144" s="16"/>
      <c r="BZ1144" s="140"/>
      <c r="CA1144" s="126"/>
      <c r="CB1144" s="16"/>
      <c r="CC1144" s="140"/>
      <c r="CD1144" s="126"/>
      <c r="CE1144" s="16"/>
      <c r="CG1144" s="12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  <c r="DZ1144" s="16"/>
      <c r="EA1144" s="16"/>
      <c r="EB1144" s="16"/>
      <c r="EC1144" s="16"/>
      <c r="ED1144" s="16"/>
      <c r="EE1144" s="16"/>
      <c r="EF1144" s="16"/>
      <c r="EG1144" s="16"/>
      <c r="EH1144" s="16"/>
      <c r="EI1144" s="16"/>
      <c r="EJ1144" s="16"/>
      <c r="EK1144" s="16"/>
      <c r="EL1144" s="16"/>
      <c r="EM1144" s="16"/>
      <c r="EN1144" s="16"/>
      <c r="EO1144" s="16"/>
      <c r="EP1144" s="16"/>
      <c r="EQ1144" s="16"/>
    </row>
    <row r="1145" spans="1:147" s="107" customFormat="1" x14ac:dyDescent="0.2">
      <c r="A1145" s="81"/>
      <c r="B1145" s="16"/>
      <c r="C1145" s="115"/>
      <c r="D1145" s="116"/>
      <c r="E1145" s="16"/>
      <c r="F1145" s="16"/>
      <c r="G1145" s="16"/>
      <c r="H1145" s="16"/>
      <c r="J1145" s="126"/>
      <c r="K1145" s="126"/>
      <c r="L1145" s="126"/>
      <c r="M1145" s="126"/>
      <c r="N1145" s="126"/>
      <c r="O1145" s="126"/>
      <c r="P1145" s="126"/>
      <c r="Q1145" s="58"/>
      <c r="R1145" s="139"/>
      <c r="S1145" s="58"/>
      <c r="T1145" s="16"/>
      <c r="U1145" s="16"/>
      <c r="V1145" s="16"/>
      <c r="W1145" s="16"/>
      <c r="X1145" s="16"/>
      <c r="Y1145" s="16"/>
      <c r="Z1145" s="16"/>
      <c r="AA1145" s="140"/>
      <c r="AB1145" s="126"/>
      <c r="AC1145" s="16"/>
      <c r="AD1145" s="16"/>
      <c r="AE1145" s="16"/>
      <c r="AF1145" s="16"/>
      <c r="AG1145" s="16"/>
      <c r="AH1145" s="140"/>
      <c r="AI1145" s="126"/>
      <c r="AJ1145" s="16"/>
      <c r="AK1145" s="16"/>
      <c r="AL1145" s="16"/>
      <c r="AM1145" s="140"/>
      <c r="AN1145" s="141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40"/>
      <c r="BG1145" s="126"/>
      <c r="BH1145" s="16"/>
      <c r="BI1145" s="16"/>
      <c r="BJ1145" s="16"/>
      <c r="BK1145" s="16"/>
      <c r="BL1145" s="16"/>
      <c r="BM1145" s="16"/>
      <c r="BN1145" s="16"/>
      <c r="BO1145" s="16"/>
      <c r="BP1145" s="140"/>
      <c r="BQ1145" s="126"/>
      <c r="BR1145" s="16"/>
      <c r="BS1145" s="16"/>
      <c r="BT1145" s="16"/>
      <c r="BU1145" s="16"/>
      <c r="BV1145" s="16"/>
      <c r="BW1145" s="140"/>
      <c r="BX1145" s="126"/>
      <c r="BY1145" s="16"/>
      <c r="BZ1145" s="140"/>
      <c r="CA1145" s="126"/>
      <c r="CB1145" s="16"/>
      <c r="CC1145" s="140"/>
      <c r="CD1145" s="126"/>
      <c r="CE1145" s="16"/>
      <c r="CG1145" s="12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</row>
    <row r="1146" spans="1:147" s="107" customFormat="1" x14ac:dyDescent="0.2">
      <c r="A1146" s="81"/>
      <c r="B1146" s="16"/>
      <c r="C1146" s="115"/>
      <c r="D1146" s="116"/>
      <c r="E1146" s="16"/>
      <c r="F1146" s="16"/>
      <c r="G1146" s="16"/>
      <c r="H1146" s="16"/>
      <c r="J1146" s="126"/>
      <c r="K1146" s="126"/>
      <c r="L1146" s="126"/>
      <c r="M1146" s="126"/>
      <c r="N1146" s="126"/>
      <c r="O1146" s="126"/>
      <c r="P1146" s="126"/>
      <c r="Q1146" s="58"/>
      <c r="R1146" s="139"/>
      <c r="S1146" s="58"/>
      <c r="T1146" s="16"/>
      <c r="U1146" s="16"/>
      <c r="V1146" s="16"/>
      <c r="W1146" s="16"/>
      <c r="X1146" s="16"/>
      <c r="Y1146" s="16"/>
      <c r="Z1146" s="16"/>
      <c r="AA1146" s="140"/>
      <c r="AB1146" s="126"/>
      <c r="AC1146" s="16"/>
      <c r="AD1146" s="16"/>
      <c r="AE1146" s="16"/>
      <c r="AF1146" s="16"/>
      <c r="AG1146" s="16"/>
      <c r="AH1146" s="140"/>
      <c r="AI1146" s="126"/>
      <c r="AJ1146" s="16"/>
      <c r="AK1146" s="16"/>
      <c r="AL1146" s="16"/>
      <c r="AM1146" s="140"/>
      <c r="AN1146" s="141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40"/>
      <c r="BG1146" s="126"/>
      <c r="BH1146" s="16"/>
      <c r="BI1146" s="16"/>
      <c r="BJ1146" s="16"/>
      <c r="BK1146" s="16"/>
      <c r="BL1146" s="16"/>
      <c r="BM1146" s="16"/>
      <c r="BN1146" s="16"/>
      <c r="BO1146" s="16"/>
      <c r="BP1146" s="140"/>
      <c r="BQ1146" s="126"/>
      <c r="BR1146" s="16"/>
      <c r="BS1146" s="16"/>
      <c r="BT1146" s="16"/>
      <c r="BU1146" s="16"/>
      <c r="BV1146" s="16"/>
      <c r="BW1146" s="140"/>
      <c r="BX1146" s="126"/>
      <c r="BY1146" s="16"/>
      <c r="BZ1146" s="140"/>
      <c r="CA1146" s="126"/>
      <c r="CB1146" s="16"/>
      <c r="CC1146" s="140"/>
      <c r="CD1146" s="126"/>
      <c r="CE1146" s="16"/>
      <c r="CG1146" s="12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  <c r="DR1146" s="16"/>
      <c r="DS1146" s="16"/>
      <c r="DT1146" s="16"/>
      <c r="DU1146" s="16"/>
      <c r="DV1146" s="16"/>
      <c r="DW1146" s="16"/>
      <c r="DX1146" s="16"/>
      <c r="DY1146" s="16"/>
      <c r="DZ1146" s="16"/>
      <c r="EA1146" s="16"/>
      <c r="EB1146" s="16"/>
      <c r="EC1146" s="16"/>
      <c r="ED1146" s="16"/>
      <c r="EE1146" s="16"/>
      <c r="EF1146" s="16"/>
      <c r="EG1146" s="16"/>
      <c r="EH1146" s="16"/>
      <c r="EI1146" s="16"/>
      <c r="EJ1146" s="16"/>
      <c r="EK1146" s="16"/>
      <c r="EL1146" s="16"/>
      <c r="EM1146" s="16"/>
      <c r="EN1146" s="16"/>
      <c r="EO1146" s="16"/>
      <c r="EP1146" s="16"/>
      <c r="EQ1146" s="16"/>
    </row>
    <row r="1147" spans="1:147" s="107" customFormat="1" x14ac:dyDescent="0.2">
      <c r="A1147" s="81"/>
      <c r="B1147" s="16"/>
      <c r="C1147" s="115"/>
      <c r="D1147" s="116"/>
      <c r="E1147" s="16"/>
      <c r="F1147" s="16"/>
      <c r="G1147" s="16"/>
      <c r="H1147" s="16"/>
      <c r="J1147" s="126"/>
      <c r="K1147" s="126"/>
      <c r="L1147" s="126"/>
      <c r="M1147" s="126"/>
      <c r="N1147" s="126"/>
      <c r="O1147" s="126"/>
      <c r="P1147" s="126"/>
      <c r="Q1147" s="58"/>
      <c r="R1147" s="139"/>
      <c r="S1147" s="58"/>
      <c r="T1147" s="16"/>
      <c r="U1147" s="16"/>
      <c r="V1147" s="16"/>
      <c r="W1147" s="16"/>
      <c r="X1147" s="16"/>
      <c r="Y1147" s="16"/>
      <c r="Z1147" s="16"/>
      <c r="AA1147" s="140"/>
      <c r="AB1147" s="126"/>
      <c r="AC1147" s="16"/>
      <c r="AD1147" s="16"/>
      <c r="AE1147" s="16"/>
      <c r="AF1147" s="16"/>
      <c r="AG1147" s="16"/>
      <c r="AH1147" s="140"/>
      <c r="AI1147" s="126"/>
      <c r="AJ1147" s="16"/>
      <c r="AK1147" s="16"/>
      <c r="AL1147" s="16"/>
      <c r="AM1147" s="140"/>
      <c r="AN1147" s="141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40"/>
      <c r="BG1147" s="126"/>
      <c r="BH1147" s="16"/>
      <c r="BI1147" s="16"/>
      <c r="BJ1147" s="16"/>
      <c r="BK1147" s="16"/>
      <c r="BL1147" s="16"/>
      <c r="BM1147" s="16"/>
      <c r="BN1147" s="16"/>
      <c r="BO1147" s="16"/>
      <c r="BP1147" s="140"/>
      <c r="BQ1147" s="126"/>
      <c r="BR1147" s="16"/>
      <c r="BS1147" s="16"/>
      <c r="BT1147" s="16"/>
      <c r="BU1147" s="16"/>
      <c r="BV1147" s="16"/>
      <c r="BW1147" s="140"/>
      <c r="BX1147" s="126"/>
      <c r="BY1147" s="16"/>
      <c r="BZ1147" s="140"/>
      <c r="CA1147" s="126"/>
      <c r="CB1147" s="16"/>
      <c r="CC1147" s="140"/>
      <c r="CD1147" s="126"/>
      <c r="CE1147" s="16"/>
      <c r="CG1147" s="126"/>
      <c r="CH1147" s="16"/>
      <c r="CI1147" s="16"/>
      <c r="CJ1147" s="16"/>
      <c r="CK1147" s="16"/>
      <c r="CL1147" s="16"/>
      <c r="CM1147" s="16"/>
      <c r="CN1147" s="16"/>
      <c r="CO1147" s="16"/>
      <c r="CP1147" s="16"/>
      <c r="CQ1147" s="16"/>
      <c r="CR1147" s="16"/>
      <c r="CS1147" s="16"/>
      <c r="CT1147" s="16"/>
      <c r="CU1147" s="16"/>
      <c r="CV1147" s="16"/>
      <c r="CW1147" s="16"/>
      <c r="CX1147" s="16"/>
      <c r="CY1147" s="16"/>
      <c r="CZ1147" s="16"/>
      <c r="DA1147" s="16"/>
      <c r="DB1147" s="16"/>
      <c r="DC1147" s="16"/>
      <c r="DD1147" s="16"/>
      <c r="DE1147" s="16"/>
      <c r="DF1147" s="16"/>
      <c r="DG1147" s="16"/>
      <c r="DH1147" s="16"/>
      <c r="DI1147" s="16"/>
      <c r="DJ1147" s="16"/>
      <c r="DK1147" s="16"/>
      <c r="DL1147" s="16"/>
      <c r="DM1147" s="16"/>
      <c r="DN1147" s="16"/>
      <c r="DO1147" s="16"/>
      <c r="DP1147" s="16"/>
      <c r="DQ1147" s="16"/>
      <c r="DR1147" s="16"/>
      <c r="DS1147" s="16"/>
      <c r="DT1147" s="16"/>
      <c r="DU1147" s="16"/>
      <c r="DV1147" s="16"/>
      <c r="DW1147" s="16"/>
      <c r="DX1147" s="16"/>
      <c r="DY1147" s="16"/>
      <c r="DZ1147" s="16"/>
      <c r="EA1147" s="16"/>
      <c r="EB1147" s="16"/>
      <c r="EC1147" s="16"/>
      <c r="ED1147" s="16"/>
      <c r="EE1147" s="16"/>
      <c r="EF1147" s="16"/>
      <c r="EG1147" s="16"/>
      <c r="EH1147" s="16"/>
      <c r="EI1147" s="16"/>
      <c r="EJ1147" s="16"/>
      <c r="EK1147" s="16"/>
      <c r="EL1147" s="16"/>
      <c r="EM1147" s="16"/>
      <c r="EN1147" s="16"/>
      <c r="EO1147" s="16"/>
      <c r="EP1147" s="16"/>
      <c r="EQ1147" s="16"/>
    </row>
    <row r="1148" spans="1:147" s="107" customFormat="1" x14ac:dyDescent="0.2">
      <c r="A1148" s="81"/>
      <c r="B1148" s="16"/>
      <c r="C1148" s="115"/>
      <c r="D1148" s="116"/>
      <c r="E1148" s="16"/>
      <c r="F1148" s="16"/>
      <c r="G1148" s="16"/>
      <c r="H1148" s="16"/>
      <c r="J1148" s="126"/>
      <c r="K1148" s="126"/>
      <c r="L1148" s="126"/>
      <c r="M1148" s="126"/>
      <c r="N1148" s="126"/>
      <c r="O1148" s="126"/>
      <c r="P1148" s="126"/>
      <c r="Q1148" s="58"/>
      <c r="R1148" s="139"/>
      <c r="S1148" s="58"/>
      <c r="T1148" s="16"/>
      <c r="U1148" s="16"/>
      <c r="V1148" s="16"/>
      <c r="W1148" s="16"/>
      <c r="X1148" s="16"/>
      <c r="Y1148" s="16"/>
      <c r="Z1148" s="16"/>
      <c r="AA1148" s="140"/>
      <c r="AB1148" s="126"/>
      <c r="AC1148" s="16"/>
      <c r="AD1148" s="16"/>
      <c r="AE1148" s="16"/>
      <c r="AF1148" s="16"/>
      <c r="AG1148" s="16"/>
      <c r="AH1148" s="140"/>
      <c r="AI1148" s="126"/>
      <c r="AJ1148" s="16"/>
      <c r="AK1148" s="16"/>
      <c r="AL1148" s="16"/>
      <c r="AM1148" s="140"/>
      <c r="AN1148" s="141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40"/>
      <c r="BG1148" s="126"/>
      <c r="BH1148" s="16"/>
      <c r="BI1148" s="16"/>
      <c r="BJ1148" s="16"/>
      <c r="BK1148" s="16"/>
      <c r="BL1148" s="16"/>
      <c r="BM1148" s="16"/>
      <c r="BN1148" s="16"/>
      <c r="BO1148" s="16"/>
      <c r="BP1148" s="140"/>
      <c r="BQ1148" s="126"/>
      <c r="BR1148" s="16"/>
      <c r="BS1148" s="16"/>
      <c r="BT1148" s="16"/>
      <c r="BU1148" s="16"/>
      <c r="BV1148" s="16"/>
      <c r="BW1148" s="140"/>
      <c r="BX1148" s="126"/>
      <c r="BY1148" s="16"/>
      <c r="BZ1148" s="140"/>
      <c r="CA1148" s="126"/>
      <c r="CB1148" s="16"/>
      <c r="CC1148" s="140"/>
      <c r="CD1148" s="126"/>
      <c r="CE1148" s="16"/>
      <c r="CG1148" s="12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  <c r="DR1148" s="16"/>
      <c r="DS1148" s="16"/>
      <c r="DT1148" s="16"/>
      <c r="DU1148" s="16"/>
      <c r="DV1148" s="16"/>
      <c r="DW1148" s="16"/>
      <c r="DX1148" s="16"/>
      <c r="DY1148" s="16"/>
      <c r="DZ1148" s="16"/>
      <c r="EA1148" s="16"/>
      <c r="EB1148" s="16"/>
      <c r="EC1148" s="16"/>
      <c r="ED1148" s="16"/>
      <c r="EE1148" s="16"/>
      <c r="EF1148" s="16"/>
      <c r="EG1148" s="16"/>
      <c r="EH1148" s="16"/>
      <c r="EI1148" s="16"/>
      <c r="EJ1148" s="16"/>
      <c r="EK1148" s="16"/>
      <c r="EL1148" s="16"/>
      <c r="EM1148" s="16"/>
      <c r="EN1148" s="16"/>
      <c r="EO1148" s="16"/>
      <c r="EP1148" s="16"/>
      <c r="EQ1148" s="16"/>
    </row>
    <row r="1149" spans="1:147" s="107" customFormat="1" x14ac:dyDescent="0.2">
      <c r="A1149" s="81"/>
      <c r="B1149" s="16"/>
      <c r="C1149" s="115"/>
      <c r="D1149" s="116"/>
      <c r="E1149" s="16"/>
      <c r="F1149" s="16"/>
      <c r="G1149" s="16"/>
      <c r="H1149" s="16"/>
      <c r="J1149" s="126"/>
      <c r="K1149" s="126"/>
      <c r="L1149" s="126"/>
      <c r="M1149" s="126"/>
      <c r="N1149" s="126"/>
      <c r="O1149" s="126"/>
      <c r="P1149" s="126"/>
      <c r="Q1149" s="58"/>
      <c r="R1149" s="139"/>
      <c r="S1149" s="58"/>
      <c r="T1149" s="16"/>
      <c r="U1149" s="16"/>
      <c r="V1149" s="16"/>
      <c r="W1149" s="16"/>
      <c r="X1149" s="16"/>
      <c r="Y1149" s="16"/>
      <c r="Z1149" s="16"/>
      <c r="AA1149" s="140"/>
      <c r="AB1149" s="126"/>
      <c r="AC1149" s="16"/>
      <c r="AD1149" s="16"/>
      <c r="AE1149" s="16"/>
      <c r="AF1149" s="16"/>
      <c r="AG1149" s="16"/>
      <c r="AH1149" s="140"/>
      <c r="AI1149" s="126"/>
      <c r="AJ1149" s="16"/>
      <c r="AK1149" s="16"/>
      <c r="AL1149" s="16"/>
      <c r="AM1149" s="140"/>
      <c r="AN1149" s="141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40"/>
      <c r="BG1149" s="126"/>
      <c r="BH1149" s="16"/>
      <c r="BI1149" s="16"/>
      <c r="BJ1149" s="16"/>
      <c r="BK1149" s="16"/>
      <c r="BL1149" s="16"/>
      <c r="BM1149" s="16"/>
      <c r="BN1149" s="16"/>
      <c r="BO1149" s="16"/>
      <c r="BP1149" s="140"/>
      <c r="BQ1149" s="126"/>
      <c r="BR1149" s="16"/>
      <c r="BS1149" s="16"/>
      <c r="BT1149" s="16"/>
      <c r="BU1149" s="16"/>
      <c r="BV1149" s="16"/>
      <c r="BW1149" s="140"/>
      <c r="BX1149" s="126"/>
      <c r="BY1149" s="16"/>
      <c r="BZ1149" s="140"/>
      <c r="CA1149" s="126"/>
      <c r="CB1149" s="16"/>
      <c r="CC1149" s="140"/>
      <c r="CD1149" s="126"/>
      <c r="CE1149" s="16"/>
      <c r="CG1149" s="126"/>
      <c r="CH1149" s="16"/>
      <c r="CI1149" s="16"/>
      <c r="CJ1149" s="16"/>
      <c r="CK1149" s="16"/>
      <c r="CL1149" s="16"/>
      <c r="CM1149" s="16"/>
      <c r="CN1149" s="16"/>
      <c r="CO1149" s="16"/>
      <c r="CP1149" s="16"/>
      <c r="CQ1149" s="16"/>
      <c r="CR1149" s="16"/>
      <c r="CS1149" s="16"/>
      <c r="CT1149" s="16"/>
      <c r="CU1149" s="16"/>
      <c r="CV1149" s="16"/>
      <c r="CW1149" s="16"/>
      <c r="CX1149" s="16"/>
      <c r="CY1149" s="16"/>
      <c r="CZ1149" s="16"/>
      <c r="DA1149" s="16"/>
      <c r="DB1149" s="16"/>
      <c r="DC1149" s="16"/>
      <c r="DD1149" s="16"/>
      <c r="DE1149" s="16"/>
      <c r="DF1149" s="16"/>
      <c r="DG1149" s="16"/>
      <c r="DH1149" s="16"/>
      <c r="DI1149" s="16"/>
      <c r="DJ1149" s="16"/>
      <c r="DK1149" s="16"/>
      <c r="DL1149" s="16"/>
      <c r="DM1149" s="16"/>
      <c r="DN1149" s="16"/>
      <c r="DO1149" s="16"/>
      <c r="DP1149" s="16"/>
      <c r="DQ1149" s="16"/>
      <c r="DR1149" s="16"/>
      <c r="DS1149" s="16"/>
      <c r="DT1149" s="16"/>
      <c r="DU1149" s="16"/>
      <c r="DV1149" s="16"/>
      <c r="DW1149" s="16"/>
      <c r="DX1149" s="16"/>
      <c r="DY1149" s="16"/>
      <c r="DZ1149" s="16"/>
      <c r="EA1149" s="16"/>
      <c r="EB1149" s="16"/>
      <c r="EC1149" s="16"/>
      <c r="ED1149" s="16"/>
      <c r="EE1149" s="16"/>
      <c r="EF1149" s="16"/>
      <c r="EG1149" s="16"/>
      <c r="EH1149" s="16"/>
      <c r="EI1149" s="16"/>
      <c r="EJ1149" s="16"/>
      <c r="EK1149" s="16"/>
      <c r="EL1149" s="16"/>
      <c r="EM1149" s="16"/>
      <c r="EN1149" s="16"/>
      <c r="EO1149" s="16"/>
      <c r="EP1149" s="16"/>
      <c r="EQ1149" s="16"/>
    </row>
    <row r="1150" spans="1:147" s="107" customFormat="1" x14ac:dyDescent="0.2">
      <c r="A1150" s="81"/>
      <c r="B1150" s="16"/>
      <c r="C1150" s="115"/>
      <c r="D1150" s="116"/>
      <c r="E1150" s="16"/>
      <c r="F1150" s="16"/>
      <c r="G1150" s="16"/>
      <c r="H1150" s="16"/>
      <c r="J1150" s="126"/>
      <c r="K1150" s="126"/>
      <c r="L1150" s="126"/>
      <c r="M1150" s="126"/>
      <c r="N1150" s="126"/>
      <c r="O1150" s="126"/>
      <c r="P1150" s="126"/>
      <c r="Q1150" s="58"/>
      <c r="R1150" s="139"/>
      <c r="S1150" s="58"/>
      <c r="T1150" s="16"/>
      <c r="U1150" s="16"/>
      <c r="V1150" s="16"/>
      <c r="W1150" s="16"/>
      <c r="X1150" s="16"/>
      <c r="Y1150" s="16"/>
      <c r="Z1150" s="16"/>
      <c r="AA1150" s="140"/>
      <c r="AB1150" s="126"/>
      <c r="AC1150" s="16"/>
      <c r="AD1150" s="16"/>
      <c r="AE1150" s="16"/>
      <c r="AF1150" s="16"/>
      <c r="AG1150" s="16"/>
      <c r="AH1150" s="140"/>
      <c r="AI1150" s="126"/>
      <c r="AJ1150" s="16"/>
      <c r="AK1150" s="16"/>
      <c r="AL1150" s="16"/>
      <c r="AM1150" s="140"/>
      <c r="AN1150" s="141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40"/>
      <c r="BG1150" s="126"/>
      <c r="BH1150" s="16"/>
      <c r="BI1150" s="16"/>
      <c r="BJ1150" s="16"/>
      <c r="BK1150" s="16"/>
      <c r="BL1150" s="16"/>
      <c r="BM1150" s="16"/>
      <c r="BN1150" s="16"/>
      <c r="BO1150" s="16"/>
      <c r="BP1150" s="140"/>
      <c r="BQ1150" s="126"/>
      <c r="BR1150" s="16"/>
      <c r="BS1150" s="16"/>
      <c r="BT1150" s="16"/>
      <c r="BU1150" s="16"/>
      <c r="BV1150" s="16"/>
      <c r="BW1150" s="140"/>
      <c r="BX1150" s="126"/>
      <c r="BY1150" s="16"/>
      <c r="BZ1150" s="140"/>
      <c r="CA1150" s="126"/>
      <c r="CB1150" s="16"/>
      <c r="CC1150" s="140"/>
      <c r="CD1150" s="126"/>
      <c r="CE1150" s="16"/>
      <c r="CG1150" s="12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  <c r="DR1150" s="16"/>
      <c r="DS1150" s="16"/>
      <c r="DT1150" s="16"/>
      <c r="DU1150" s="16"/>
      <c r="DV1150" s="16"/>
      <c r="DW1150" s="16"/>
      <c r="DX1150" s="16"/>
      <c r="DY1150" s="16"/>
      <c r="DZ1150" s="16"/>
      <c r="EA1150" s="16"/>
      <c r="EB1150" s="16"/>
      <c r="EC1150" s="16"/>
      <c r="ED1150" s="16"/>
      <c r="EE1150" s="16"/>
      <c r="EF1150" s="16"/>
      <c r="EG1150" s="16"/>
      <c r="EH1150" s="16"/>
      <c r="EI1150" s="16"/>
      <c r="EJ1150" s="16"/>
      <c r="EK1150" s="16"/>
      <c r="EL1150" s="16"/>
      <c r="EM1150" s="16"/>
      <c r="EN1150" s="16"/>
      <c r="EO1150" s="16"/>
      <c r="EP1150" s="16"/>
      <c r="EQ1150" s="16"/>
    </row>
    <row r="1151" spans="1:147" s="107" customFormat="1" x14ac:dyDescent="0.2">
      <c r="A1151" s="81"/>
      <c r="B1151" s="16"/>
      <c r="C1151" s="115"/>
      <c r="D1151" s="116"/>
      <c r="E1151" s="16"/>
      <c r="F1151" s="16"/>
      <c r="G1151" s="16"/>
      <c r="H1151" s="16"/>
      <c r="J1151" s="126"/>
      <c r="K1151" s="126"/>
      <c r="L1151" s="126"/>
      <c r="M1151" s="126"/>
      <c r="N1151" s="126"/>
      <c r="O1151" s="126"/>
      <c r="P1151" s="126"/>
      <c r="Q1151" s="58"/>
      <c r="R1151" s="139"/>
      <c r="S1151" s="58"/>
      <c r="T1151" s="16"/>
      <c r="U1151" s="16"/>
      <c r="V1151" s="16"/>
      <c r="W1151" s="16"/>
      <c r="X1151" s="16"/>
      <c r="Y1151" s="16"/>
      <c r="Z1151" s="16"/>
      <c r="AA1151" s="140"/>
      <c r="AB1151" s="126"/>
      <c r="AC1151" s="16"/>
      <c r="AD1151" s="16"/>
      <c r="AE1151" s="16"/>
      <c r="AF1151" s="16"/>
      <c r="AG1151" s="16"/>
      <c r="AH1151" s="140"/>
      <c r="AI1151" s="126"/>
      <c r="AJ1151" s="16"/>
      <c r="AK1151" s="16"/>
      <c r="AL1151" s="16"/>
      <c r="AM1151" s="140"/>
      <c r="AN1151" s="141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40"/>
      <c r="BG1151" s="126"/>
      <c r="BH1151" s="16"/>
      <c r="BI1151" s="16"/>
      <c r="BJ1151" s="16"/>
      <c r="BK1151" s="16"/>
      <c r="BL1151" s="16"/>
      <c r="BM1151" s="16"/>
      <c r="BN1151" s="16"/>
      <c r="BO1151" s="16"/>
      <c r="BP1151" s="140"/>
      <c r="BQ1151" s="126"/>
      <c r="BR1151" s="16"/>
      <c r="BS1151" s="16"/>
      <c r="BT1151" s="16"/>
      <c r="BU1151" s="16"/>
      <c r="BV1151" s="16"/>
      <c r="BW1151" s="140"/>
      <c r="BX1151" s="126"/>
      <c r="BY1151" s="16"/>
      <c r="BZ1151" s="140"/>
      <c r="CA1151" s="126"/>
      <c r="CB1151" s="16"/>
      <c r="CC1151" s="140"/>
      <c r="CD1151" s="126"/>
      <c r="CE1151" s="16"/>
      <c r="CG1151" s="12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  <c r="DR1151" s="16"/>
      <c r="DS1151" s="16"/>
      <c r="DT1151" s="16"/>
      <c r="DU1151" s="16"/>
      <c r="DV1151" s="16"/>
      <c r="DW1151" s="16"/>
      <c r="DX1151" s="16"/>
      <c r="DY1151" s="16"/>
      <c r="DZ1151" s="16"/>
      <c r="EA1151" s="16"/>
      <c r="EB1151" s="16"/>
      <c r="EC1151" s="16"/>
      <c r="ED1151" s="16"/>
      <c r="EE1151" s="16"/>
      <c r="EF1151" s="16"/>
      <c r="EG1151" s="16"/>
      <c r="EH1151" s="16"/>
      <c r="EI1151" s="16"/>
      <c r="EJ1151" s="16"/>
      <c r="EK1151" s="16"/>
      <c r="EL1151" s="16"/>
      <c r="EM1151" s="16"/>
      <c r="EN1151" s="16"/>
      <c r="EO1151" s="16"/>
      <c r="EP1151" s="16"/>
      <c r="EQ1151" s="16"/>
    </row>
    <row r="1152" spans="1:147" s="107" customFormat="1" x14ac:dyDescent="0.2">
      <c r="A1152" s="81"/>
      <c r="B1152" s="16"/>
      <c r="C1152" s="115"/>
      <c r="D1152" s="116"/>
      <c r="E1152" s="16"/>
      <c r="F1152" s="16"/>
      <c r="G1152" s="16"/>
      <c r="H1152" s="16"/>
      <c r="J1152" s="126"/>
      <c r="K1152" s="126"/>
      <c r="L1152" s="126"/>
      <c r="M1152" s="126"/>
      <c r="N1152" s="126"/>
      <c r="O1152" s="126"/>
      <c r="P1152" s="126"/>
      <c r="Q1152" s="58"/>
      <c r="R1152" s="139"/>
      <c r="S1152" s="58"/>
      <c r="T1152" s="16"/>
      <c r="U1152" s="16"/>
      <c r="V1152" s="16"/>
      <c r="W1152" s="16"/>
      <c r="X1152" s="16"/>
      <c r="Y1152" s="16"/>
      <c r="Z1152" s="16"/>
      <c r="AA1152" s="140"/>
      <c r="AB1152" s="126"/>
      <c r="AC1152" s="16"/>
      <c r="AD1152" s="16"/>
      <c r="AE1152" s="16"/>
      <c r="AF1152" s="16"/>
      <c r="AG1152" s="16"/>
      <c r="AH1152" s="140"/>
      <c r="AI1152" s="126"/>
      <c r="AJ1152" s="16"/>
      <c r="AK1152" s="16"/>
      <c r="AL1152" s="16"/>
      <c r="AM1152" s="140"/>
      <c r="AN1152" s="141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40"/>
      <c r="BG1152" s="126"/>
      <c r="BH1152" s="16"/>
      <c r="BI1152" s="16"/>
      <c r="BJ1152" s="16"/>
      <c r="BK1152" s="16"/>
      <c r="BL1152" s="16"/>
      <c r="BM1152" s="16"/>
      <c r="BN1152" s="16"/>
      <c r="BO1152" s="16"/>
      <c r="BP1152" s="140"/>
      <c r="BQ1152" s="126"/>
      <c r="BR1152" s="16"/>
      <c r="BS1152" s="16"/>
      <c r="BT1152" s="16"/>
      <c r="BU1152" s="16"/>
      <c r="BV1152" s="16"/>
      <c r="BW1152" s="140"/>
      <c r="BX1152" s="126"/>
      <c r="BY1152" s="16"/>
      <c r="BZ1152" s="140"/>
      <c r="CA1152" s="126"/>
      <c r="CB1152" s="16"/>
      <c r="CC1152" s="140"/>
      <c r="CD1152" s="126"/>
      <c r="CE1152" s="16"/>
      <c r="CG1152" s="12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  <c r="DR1152" s="16"/>
      <c r="DS1152" s="16"/>
      <c r="DT1152" s="16"/>
      <c r="DU1152" s="16"/>
      <c r="DV1152" s="16"/>
      <c r="DW1152" s="16"/>
      <c r="DX1152" s="16"/>
      <c r="DY1152" s="16"/>
      <c r="DZ1152" s="16"/>
      <c r="EA1152" s="16"/>
      <c r="EB1152" s="16"/>
      <c r="EC1152" s="16"/>
      <c r="ED1152" s="16"/>
      <c r="EE1152" s="16"/>
      <c r="EF1152" s="16"/>
      <c r="EG1152" s="16"/>
      <c r="EH1152" s="16"/>
      <c r="EI1152" s="16"/>
      <c r="EJ1152" s="16"/>
      <c r="EK1152" s="16"/>
      <c r="EL1152" s="16"/>
      <c r="EM1152" s="16"/>
      <c r="EN1152" s="16"/>
      <c r="EO1152" s="16"/>
      <c r="EP1152" s="16"/>
      <c r="EQ1152" s="16"/>
    </row>
    <row r="1153" spans="1:147" s="107" customFormat="1" x14ac:dyDescent="0.2">
      <c r="A1153" s="81"/>
      <c r="B1153" s="16"/>
      <c r="C1153" s="115"/>
      <c r="D1153" s="116"/>
      <c r="E1153" s="16"/>
      <c r="F1153" s="16"/>
      <c r="G1153" s="16"/>
      <c r="H1153" s="16"/>
      <c r="J1153" s="126"/>
      <c r="K1153" s="126"/>
      <c r="L1153" s="126"/>
      <c r="M1153" s="126"/>
      <c r="N1153" s="126"/>
      <c r="O1153" s="126"/>
      <c r="P1153" s="126"/>
      <c r="Q1153" s="58"/>
      <c r="R1153" s="139"/>
      <c r="S1153" s="58"/>
      <c r="T1153" s="16"/>
      <c r="U1153" s="16"/>
      <c r="V1153" s="16"/>
      <c r="W1153" s="16"/>
      <c r="X1153" s="16"/>
      <c r="Y1153" s="16"/>
      <c r="Z1153" s="16"/>
      <c r="AA1153" s="140"/>
      <c r="AB1153" s="126"/>
      <c r="AC1153" s="16"/>
      <c r="AD1153" s="16"/>
      <c r="AE1153" s="16"/>
      <c r="AF1153" s="16"/>
      <c r="AG1153" s="16"/>
      <c r="AH1153" s="140"/>
      <c r="AI1153" s="126"/>
      <c r="AJ1153" s="16"/>
      <c r="AK1153" s="16"/>
      <c r="AL1153" s="16"/>
      <c r="AM1153" s="140"/>
      <c r="AN1153" s="141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40"/>
      <c r="BG1153" s="126"/>
      <c r="BH1153" s="16"/>
      <c r="BI1153" s="16"/>
      <c r="BJ1153" s="16"/>
      <c r="BK1153" s="16"/>
      <c r="BL1153" s="16"/>
      <c r="BM1153" s="16"/>
      <c r="BN1153" s="16"/>
      <c r="BO1153" s="16"/>
      <c r="BP1153" s="140"/>
      <c r="BQ1153" s="126"/>
      <c r="BR1153" s="16"/>
      <c r="BS1153" s="16"/>
      <c r="BT1153" s="16"/>
      <c r="BU1153" s="16"/>
      <c r="BV1153" s="16"/>
      <c r="BW1153" s="140"/>
      <c r="BX1153" s="126"/>
      <c r="BY1153" s="16"/>
      <c r="BZ1153" s="140"/>
      <c r="CA1153" s="126"/>
      <c r="CB1153" s="16"/>
      <c r="CC1153" s="140"/>
      <c r="CD1153" s="126"/>
      <c r="CE1153" s="16"/>
      <c r="CG1153" s="12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  <c r="DR1153" s="16"/>
      <c r="DS1153" s="16"/>
      <c r="DT1153" s="16"/>
      <c r="DU1153" s="16"/>
      <c r="DV1153" s="16"/>
      <c r="DW1153" s="16"/>
      <c r="DX1153" s="16"/>
      <c r="DY1153" s="16"/>
      <c r="DZ1153" s="16"/>
      <c r="EA1153" s="16"/>
      <c r="EB1153" s="16"/>
      <c r="EC1153" s="16"/>
      <c r="ED1153" s="16"/>
      <c r="EE1153" s="16"/>
      <c r="EF1153" s="16"/>
      <c r="EG1153" s="16"/>
      <c r="EH1153" s="16"/>
      <c r="EI1153" s="16"/>
      <c r="EJ1153" s="16"/>
      <c r="EK1153" s="16"/>
      <c r="EL1153" s="16"/>
      <c r="EM1153" s="16"/>
      <c r="EN1153" s="16"/>
      <c r="EO1153" s="16"/>
      <c r="EP1153" s="16"/>
      <c r="EQ1153" s="16"/>
    </row>
    <row r="1154" spans="1:147" s="107" customFormat="1" x14ac:dyDescent="0.2">
      <c r="A1154" s="81"/>
      <c r="B1154" s="16"/>
      <c r="C1154" s="115"/>
      <c r="D1154" s="116"/>
      <c r="E1154" s="16"/>
      <c r="F1154" s="16"/>
      <c r="G1154" s="16"/>
      <c r="H1154" s="16"/>
      <c r="J1154" s="126"/>
      <c r="K1154" s="126"/>
      <c r="L1154" s="126"/>
      <c r="M1154" s="126"/>
      <c r="N1154" s="126"/>
      <c r="O1154" s="126"/>
      <c r="P1154" s="126"/>
      <c r="Q1154" s="58"/>
      <c r="R1154" s="139"/>
      <c r="S1154" s="58"/>
      <c r="T1154" s="16"/>
      <c r="U1154" s="16"/>
      <c r="V1154" s="16"/>
      <c r="W1154" s="16"/>
      <c r="X1154" s="16"/>
      <c r="Y1154" s="16"/>
      <c r="Z1154" s="16"/>
      <c r="AA1154" s="140"/>
      <c r="AB1154" s="126"/>
      <c r="AC1154" s="16"/>
      <c r="AD1154" s="16"/>
      <c r="AE1154" s="16"/>
      <c r="AF1154" s="16"/>
      <c r="AG1154" s="16"/>
      <c r="AH1154" s="140"/>
      <c r="AI1154" s="126"/>
      <c r="AJ1154" s="16"/>
      <c r="AK1154" s="16"/>
      <c r="AL1154" s="16"/>
      <c r="AM1154" s="140"/>
      <c r="AN1154" s="141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40"/>
      <c r="BG1154" s="126"/>
      <c r="BH1154" s="16"/>
      <c r="BI1154" s="16"/>
      <c r="BJ1154" s="16"/>
      <c r="BK1154" s="16"/>
      <c r="BL1154" s="16"/>
      <c r="BM1154" s="16"/>
      <c r="BN1154" s="16"/>
      <c r="BO1154" s="16"/>
      <c r="BP1154" s="140"/>
      <c r="BQ1154" s="126"/>
      <c r="BR1154" s="16"/>
      <c r="BS1154" s="16"/>
      <c r="BT1154" s="16"/>
      <c r="BU1154" s="16"/>
      <c r="BV1154" s="16"/>
      <c r="BW1154" s="140"/>
      <c r="BX1154" s="126"/>
      <c r="BY1154" s="16"/>
      <c r="BZ1154" s="140"/>
      <c r="CA1154" s="126"/>
      <c r="CB1154" s="16"/>
      <c r="CC1154" s="140"/>
      <c r="CD1154" s="126"/>
      <c r="CE1154" s="16"/>
      <c r="CG1154" s="126"/>
      <c r="CH1154" s="16"/>
      <c r="CI1154" s="16"/>
      <c r="CJ1154" s="16"/>
      <c r="CK1154" s="16"/>
      <c r="CL1154" s="16"/>
      <c r="CM1154" s="16"/>
      <c r="CN1154" s="16"/>
      <c r="CO1154" s="16"/>
      <c r="CP1154" s="16"/>
      <c r="CQ1154" s="16"/>
      <c r="CR1154" s="16"/>
      <c r="CS1154" s="16"/>
      <c r="CT1154" s="16"/>
      <c r="CU1154" s="16"/>
      <c r="CV1154" s="16"/>
      <c r="CW1154" s="16"/>
      <c r="CX1154" s="16"/>
      <c r="CY1154" s="16"/>
      <c r="CZ1154" s="16"/>
      <c r="DA1154" s="16"/>
      <c r="DB1154" s="16"/>
      <c r="DC1154" s="16"/>
      <c r="DD1154" s="16"/>
      <c r="DE1154" s="16"/>
      <c r="DF1154" s="16"/>
      <c r="DG1154" s="16"/>
      <c r="DH1154" s="16"/>
      <c r="DI1154" s="16"/>
      <c r="DJ1154" s="16"/>
      <c r="DK1154" s="16"/>
      <c r="DL1154" s="16"/>
      <c r="DM1154" s="16"/>
      <c r="DN1154" s="16"/>
      <c r="DO1154" s="16"/>
      <c r="DP1154" s="16"/>
      <c r="DQ1154" s="16"/>
      <c r="DR1154" s="16"/>
      <c r="DS1154" s="16"/>
      <c r="DT1154" s="16"/>
      <c r="DU1154" s="16"/>
      <c r="DV1154" s="16"/>
      <c r="DW1154" s="16"/>
      <c r="DX1154" s="16"/>
      <c r="DY1154" s="16"/>
      <c r="DZ1154" s="16"/>
      <c r="EA1154" s="16"/>
      <c r="EB1154" s="16"/>
      <c r="EC1154" s="16"/>
      <c r="ED1154" s="16"/>
      <c r="EE1154" s="16"/>
      <c r="EF1154" s="16"/>
      <c r="EG1154" s="16"/>
      <c r="EH1154" s="16"/>
      <c r="EI1154" s="16"/>
      <c r="EJ1154" s="16"/>
      <c r="EK1154" s="16"/>
      <c r="EL1154" s="16"/>
      <c r="EM1154" s="16"/>
      <c r="EN1154" s="16"/>
      <c r="EO1154" s="16"/>
      <c r="EP1154" s="16"/>
      <c r="EQ1154" s="16"/>
    </row>
    <row r="1155" spans="1:147" s="107" customFormat="1" x14ac:dyDescent="0.2">
      <c r="A1155" s="138"/>
      <c r="B1155" s="16"/>
      <c r="C1155" s="115"/>
      <c r="D1155" s="116"/>
      <c r="E1155" s="16"/>
      <c r="F1155" s="16"/>
      <c r="G1155" s="16"/>
      <c r="H1155" s="16"/>
      <c r="J1155" s="126"/>
      <c r="K1155" s="126"/>
      <c r="L1155" s="126"/>
      <c r="M1155" s="126"/>
      <c r="N1155" s="126"/>
      <c r="O1155" s="126"/>
      <c r="P1155" s="126"/>
      <c r="Q1155" s="58"/>
      <c r="R1155" s="139"/>
      <c r="S1155" s="58"/>
      <c r="T1155" s="16"/>
      <c r="U1155" s="16"/>
      <c r="V1155" s="16"/>
      <c r="W1155" s="16"/>
      <c r="X1155" s="16"/>
      <c r="Y1155" s="16"/>
      <c r="Z1155" s="16"/>
      <c r="AA1155" s="140"/>
      <c r="AB1155" s="126"/>
      <c r="AC1155" s="16"/>
      <c r="AD1155" s="16"/>
      <c r="AE1155" s="16"/>
      <c r="AF1155" s="16"/>
      <c r="AG1155" s="16"/>
      <c r="AH1155" s="140"/>
      <c r="AI1155" s="126"/>
      <c r="AJ1155" s="16"/>
      <c r="AK1155" s="16"/>
      <c r="AL1155" s="16"/>
      <c r="AM1155" s="140"/>
      <c r="AN1155" s="141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40"/>
      <c r="BG1155" s="126"/>
      <c r="BH1155" s="16"/>
      <c r="BI1155" s="16"/>
      <c r="BJ1155" s="16"/>
      <c r="BK1155" s="16"/>
      <c r="BL1155" s="16"/>
      <c r="BM1155" s="16"/>
      <c r="BN1155" s="16"/>
      <c r="BO1155" s="16"/>
      <c r="BP1155" s="140"/>
      <c r="BQ1155" s="126"/>
      <c r="BR1155" s="16"/>
      <c r="BS1155" s="16"/>
      <c r="BT1155" s="16"/>
      <c r="BU1155" s="16"/>
      <c r="BV1155" s="16"/>
      <c r="BW1155" s="140"/>
      <c r="BX1155" s="126"/>
      <c r="BY1155" s="16"/>
      <c r="BZ1155" s="140"/>
      <c r="CA1155" s="126"/>
      <c r="CB1155" s="16"/>
      <c r="CC1155" s="140"/>
      <c r="CD1155" s="126"/>
      <c r="CE1155" s="16"/>
      <c r="CG1155" s="126"/>
      <c r="CH1155" s="16"/>
      <c r="CI1155" s="16"/>
      <c r="CJ1155" s="16"/>
      <c r="CK1155" s="16"/>
      <c r="CL1155" s="16"/>
      <c r="CM1155" s="16"/>
      <c r="CN1155" s="16"/>
      <c r="CO1155" s="16"/>
      <c r="CP1155" s="16"/>
      <c r="CQ1155" s="16"/>
      <c r="CR1155" s="16"/>
      <c r="CS1155" s="16"/>
      <c r="CT1155" s="16"/>
      <c r="CU1155" s="16"/>
      <c r="CV1155" s="16"/>
      <c r="CW1155" s="16"/>
      <c r="CX1155" s="16"/>
      <c r="CY1155" s="16"/>
      <c r="CZ1155" s="16"/>
      <c r="DA1155" s="16"/>
      <c r="DB1155" s="16"/>
      <c r="DC1155" s="16"/>
      <c r="DD1155" s="16"/>
      <c r="DE1155" s="16"/>
      <c r="DF1155" s="16"/>
      <c r="DG1155" s="16"/>
      <c r="DH1155" s="16"/>
      <c r="DI1155" s="16"/>
      <c r="DJ1155" s="16"/>
      <c r="DK1155" s="16"/>
      <c r="DL1155" s="16"/>
      <c r="DM1155" s="16"/>
      <c r="DN1155" s="16"/>
      <c r="DO1155" s="16"/>
      <c r="DP1155" s="16"/>
      <c r="DQ1155" s="16"/>
      <c r="DR1155" s="16"/>
      <c r="DS1155" s="16"/>
      <c r="DT1155" s="16"/>
      <c r="DU1155" s="16"/>
      <c r="DV1155" s="16"/>
      <c r="DW1155" s="16"/>
      <c r="DX1155" s="16"/>
      <c r="DY1155" s="16"/>
      <c r="DZ1155" s="16"/>
      <c r="EA1155" s="16"/>
      <c r="EB1155" s="16"/>
      <c r="EC1155" s="16"/>
      <c r="ED1155" s="16"/>
      <c r="EE1155" s="16"/>
      <c r="EF1155" s="16"/>
      <c r="EG1155" s="16"/>
      <c r="EH1155" s="16"/>
      <c r="EI1155" s="16"/>
      <c r="EJ1155" s="16"/>
      <c r="EK1155" s="16"/>
      <c r="EL1155" s="16"/>
      <c r="EM1155" s="16"/>
      <c r="EN1155" s="16"/>
      <c r="EO1155" s="16"/>
      <c r="EP1155" s="16"/>
      <c r="EQ1155" s="16"/>
    </row>
    <row r="1156" spans="1:147" s="107" customFormat="1" x14ac:dyDescent="0.2">
      <c r="A1156" s="81"/>
      <c r="B1156" s="16"/>
      <c r="C1156" s="115"/>
      <c r="D1156" s="116"/>
      <c r="E1156" s="16"/>
      <c r="F1156" s="16"/>
      <c r="G1156" s="16"/>
      <c r="H1156" s="16"/>
      <c r="J1156" s="126"/>
      <c r="K1156" s="126"/>
      <c r="L1156" s="126"/>
      <c r="M1156" s="126"/>
      <c r="N1156" s="126"/>
      <c r="O1156" s="126"/>
      <c r="P1156" s="126"/>
      <c r="Q1156" s="58"/>
      <c r="R1156" s="139"/>
      <c r="S1156" s="58"/>
      <c r="T1156" s="16"/>
      <c r="U1156" s="16"/>
      <c r="V1156" s="16"/>
      <c r="W1156" s="16"/>
      <c r="X1156" s="16"/>
      <c r="Y1156" s="16"/>
      <c r="Z1156" s="16"/>
      <c r="AA1156" s="140"/>
      <c r="AB1156" s="126"/>
      <c r="AC1156" s="16"/>
      <c r="AD1156" s="16"/>
      <c r="AE1156" s="16"/>
      <c r="AF1156" s="16"/>
      <c r="AG1156" s="16"/>
      <c r="AH1156" s="140"/>
      <c r="AI1156" s="126"/>
      <c r="AJ1156" s="16"/>
      <c r="AK1156" s="16"/>
      <c r="AL1156" s="16"/>
      <c r="AM1156" s="140"/>
      <c r="AN1156" s="141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40"/>
      <c r="BG1156" s="126"/>
      <c r="BH1156" s="16"/>
      <c r="BI1156" s="16"/>
      <c r="BJ1156" s="16"/>
      <c r="BK1156" s="16"/>
      <c r="BL1156" s="16"/>
      <c r="BM1156" s="16"/>
      <c r="BN1156" s="16"/>
      <c r="BO1156" s="16"/>
      <c r="BP1156" s="140"/>
      <c r="BQ1156" s="126"/>
      <c r="BR1156" s="16"/>
      <c r="BS1156" s="16"/>
      <c r="BT1156" s="16"/>
      <c r="BU1156" s="16"/>
      <c r="BV1156" s="16"/>
      <c r="BW1156" s="140"/>
      <c r="BX1156" s="126"/>
      <c r="BY1156" s="16"/>
      <c r="BZ1156" s="140"/>
      <c r="CA1156" s="126"/>
      <c r="CB1156" s="16"/>
      <c r="CC1156" s="140"/>
      <c r="CD1156" s="126"/>
      <c r="CE1156" s="16"/>
      <c r="CG1156" s="12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  <c r="DZ1156" s="16"/>
      <c r="EA1156" s="16"/>
      <c r="EB1156" s="16"/>
      <c r="EC1156" s="16"/>
      <c r="ED1156" s="16"/>
      <c r="EE1156" s="16"/>
      <c r="EF1156" s="16"/>
      <c r="EG1156" s="16"/>
      <c r="EH1156" s="16"/>
      <c r="EI1156" s="16"/>
      <c r="EJ1156" s="16"/>
      <c r="EK1156" s="16"/>
      <c r="EL1156" s="16"/>
      <c r="EM1156" s="16"/>
      <c r="EN1156" s="16"/>
      <c r="EO1156" s="16"/>
      <c r="EP1156" s="16"/>
      <c r="EQ1156" s="16"/>
    </row>
    <row r="1157" spans="1:147" s="107" customFormat="1" x14ac:dyDescent="0.2">
      <c r="A1157" s="81"/>
      <c r="B1157" s="16"/>
      <c r="C1157" s="115"/>
      <c r="D1157" s="116"/>
      <c r="E1157" s="16"/>
      <c r="F1157" s="16"/>
      <c r="G1157" s="16"/>
      <c r="H1157" s="16"/>
      <c r="J1157" s="126"/>
      <c r="K1157" s="126"/>
      <c r="L1157" s="126"/>
      <c r="M1157" s="126"/>
      <c r="N1157" s="126"/>
      <c r="O1157" s="126"/>
      <c r="P1157" s="126"/>
      <c r="Q1157" s="58"/>
      <c r="R1157" s="139"/>
      <c r="S1157" s="58"/>
      <c r="T1157" s="16"/>
      <c r="U1157" s="16"/>
      <c r="V1157" s="16"/>
      <c r="W1157" s="16"/>
      <c r="X1157" s="16"/>
      <c r="Y1157" s="16"/>
      <c r="Z1157" s="16"/>
      <c r="AA1157" s="140"/>
      <c r="AB1157" s="126"/>
      <c r="AC1157" s="16"/>
      <c r="AD1157" s="16"/>
      <c r="AE1157" s="16"/>
      <c r="AF1157" s="16"/>
      <c r="AG1157" s="16"/>
      <c r="AH1157" s="140"/>
      <c r="AI1157" s="126"/>
      <c r="AJ1157" s="16"/>
      <c r="AK1157" s="16"/>
      <c r="AL1157" s="16"/>
      <c r="AM1157" s="140"/>
      <c r="AN1157" s="141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40"/>
      <c r="BG1157" s="126"/>
      <c r="BH1157" s="16"/>
      <c r="BI1157" s="16"/>
      <c r="BJ1157" s="16"/>
      <c r="BK1157" s="16"/>
      <c r="BL1157" s="16"/>
      <c r="BM1157" s="16"/>
      <c r="BN1157" s="16"/>
      <c r="BO1157" s="16"/>
      <c r="BP1157" s="140"/>
      <c r="BQ1157" s="126"/>
      <c r="BR1157" s="16"/>
      <c r="BS1157" s="16"/>
      <c r="BT1157" s="16"/>
      <c r="BU1157" s="16"/>
      <c r="BV1157" s="16"/>
      <c r="BW1157" s="140"/>
      <c r="BX1157" s="126"/>
      <c r="BY1157" s="16"/>
      <c r="BZ1157" s="140"/>
      <c r="CA1157" s="126"/>
      <c r="CB1157" s="16"/>
      <c r="CC1157" s="140"/>
      <c r="CD1157" s="126"/>
      <c r="CE1157" s="16"/>
      <c r="CG1157" s="126"/>
      <c r="CH1157" s="16"/>
      <c r="CI1157" s="16"/>
      <c r="CJ1157" s="16"/>
      <c r="CK1157" s="16"/>
      <c r="CL1157" s="16"/>
      <c r="CM1157" s="16"/>
      <c r="CN1157" s="16"/>
      <c r="CO1157" s="16"/>
      <c r="CP1157" s="16"/>
      <c r="CQ1157" s="16"/>
      <c r="CR1157" s="16"/>
      <c r="CS1157" s="16"/>
      <c r="CT1157" s="16"/>
      <c r="CU1157" s="16"/>
      <c r="CV1157" s="16"/>
      <c r="CW1157" s="16"/>
      <c r="CX1157" s="16"/>
      <c r="CY1157" s="16"/>
      <c r="CZ1157" s="16"/>
      <c r="DA1157" s="16"/>
      <c r="DB1157" s="16"/>
      <c r="DC1157" s="16"/>
      <c r="DD1157" s="16"/>
      <c r="DE1157" s="16"/>
      <c r="DF1157" s="16"/>
      <c r="DG1157" s="16"/>
      <c r="DH1157" s="16"/>
      <c r="DI1157" s="16"/>
      <c r="DJ1157" s="16"/>
      <c r="DK1157" s="16"/>
      <c r="DL1157" s="16"/>
      <c r="DM1157" s="16"/>
      <c r="DN1157" s="16"/>
      <c r="DO1157" s="16"/>
      <c r="DP1157" s="16"/>
      <c r="DQ1157" s="16"/>
      <c r="DR1157" s="16"/>
      <c r="DS1157" s="16"/>
      <c r="DT1157" s="16"/>
      <c r="DU1157" s="16"/>
      <c r="DV1157" s="16"/>
      <c r="DW1157" s="16"/>
      <c r="DX1157" s="16"/>
      <c r="DY1157" s="16"/>
      <c r="DZ1157" s="16"/>
      <c r="EA1157" s="16"/>
      <c r="EB1157" s="16"/>
      <c r="EC1157" s="16"/>
      <c r="ED1157" s="16"/>
      <c r="EE1157" s="16"/>
      <c r="EF1157" s="16"/>
      <c r="EG1157" s="16"/>
      <c r="EH1157" s="16"/>
      <c r="EI1157" s="16"/>
      <c r="EJ1157" s="16"/>
      <c r="EK1157" s="16"/>
      <c r="EL1157" s="16"/>
      <c r="EM1157" s="16"/>
      <c r="EN1157" s="16"/>
      <c r="EO1157" s="16"/>
      <c r="EP1157" s="16"/>
      <c r="EQ1157" s="16"/>
    </row>
    <row r="1158" spans="1:147" s="107" customFormat="1" x14ac:dyDescent="0.2">
      <c r="A1158" s="81"/>
      <c r="B1158" s="16"/>
      <c r="C1158" s="115"/>
      <c r="D1158" s="116"/>
      <c r="E1158" s="16"/>
      <c r="F1158" s="16"/>
      <c r="G1158" s="16"/>
      <c r="H1158" s="16"/>
      <c r="J1158" s="126"/>
      <c r="K1158" s="126"/>
      <c r="L1158" s="126"/>
      <c r="M1158" s="126"/>
      <c r="N1158" s="126"/>
      <c r="O1158" s="126"/>
      <c r="P1158" s="126"/>
      <c r="Q1158" s="58"/>
      <c r="R1158" s="139"/>
      <c r="S1158" s="58"/>
      <c r="T1158" s="16"/>
      <c r="U1158" s="16"/>
      <c r="V1158" s="16"/>
      <c r="W1158" s="16"/>
      <c r="X1158" s="16"/>
      <c r="Y1158" s="16"/>
      <c r="Z1158" s="16"/>
      <c r="AA1158" s="140"/>
      <c r="AB1158" s="126"/>
      <c r="AC1158" s="16"/>
      <c r="AD1158" s="16"/>
      <c r="AE1158" s="16"/>
      <c r="AF1158" s="16"/>
      <c r="AG1158" s="16"/>
      <c r="AH1158" s="140"/>
      <c r="AI1158" s="126"/>
      <c r="AJ1158" s="16"/>
      <c r="AK1158" s="16"/>
      <c r="AL1158" s="16"/>
      <c r="AM1158" s="140"/>
      <c r="AN1158" s="141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40"/>
      <c r="BG1158" s="126"/>
      <c r="BH1158" s="16"/>
      <c r="BI1158" s="16"/>
      <c r="BJ1158" s="16"/>
      <c r="BK1158" s="16"/>
      <c r="BL1158" s="16"/>
      <c r="BM1158" s="16"/>
      <c r="BN1158" s="16"/>
      <c r="BO1158" s="16"/>
      <c r="BP1158" s="140"/>
      <c r="BQ1158" s="126"/>
      <c r="BR1158" s="16"/>
      <c r="BS1158" s="16"/>
      <c r="BT1158" s="16"/>
      <c r="BU1158" s="16"/>
      <c r="BV1158" s="16"/>
      <c r="BW1158" s="140"/>
      <c r="BX1158" s="126"/>
      <c r="BY1158" s="16"/>
      <c r="BZ1158" s="140"/>
      <c r="CA1158" s="126"/>
      <c r="CB1158" s="16"/>
      <c r="CC1158" s="140"/>
      <c r="CD1158" s="126"/>
      <c r="CE1158" s="16"/>
      <c r="CG1158" s="12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  <c r="DR1158" s="16"/>
      <c r="DS1158" s="16"/>
      <c r="DT1158" s="16"/>
      <c r="DU1158" s="16"/>
      <c r="DV1158" s="16"/>
      <c r="DW1158" s="16"/>
      <c r="DX1158" s="16"/>
      <c r="DY1158" s="16"/>
      <c r="DZ1158" s="16"/>
      <c r="EA1158" s="16"/>
      <c r="EB1158" s="16"/>
      <c r="EC1158" s="16"/>
      <c r="ED1158" s="16"/>
      <c r="EE1158" s="16"/>
      <c r="EF1158" s="16"/>
      <c r="EG1158" s="16"/>
      <c r="EH1158" s="16"/>
      <c r="EI1158" s="16"/>
      <c r="EJ1158" s="16"/>
      <c r="EK1158" s="16"/>
      <c r="EL1158" s="16"/>
      <c r="EM1158" s="16"/>
      <c r="EN1158" s="16"/>
      <c r="EO1158" s="16"/>
      <c r="EP1158" s="16"/>
      <c r="EQ1158" s="16"/>
    </row>
    <row r="1159" spans="1:147" s="107" customFormat="1" x14ac:dyDescent="0.2">
      <c r="A1159" s="81"/>
      <c r="B1159" s="16"/>
      <c r="C1159" s="115"/>
      <c r="D1159" s="116"/>
      <c r="E1159" s="16"/>
      <c r="F1159" s="16"/>
      <c r="G1159" s="16"/>
      <c r="H1159" s="16"/>
      <c r="J1159" s="126"/>
      <c r="K1159" s="126"/>
      <c r="L1159" s="126"/>
      <c r="M1159" s="126"/>
      <c r="N1159" s="126"/>
      <c r="O1159" s="126"/>
      <c r="P1159" s="126"/>
      <c r="Q1159" s="58"/>
      <c r="R1159" s="139"/>
      <c r="S1159" s="58"/>
      <c r="T1159" s="16"/>
      <c r="U1159" s="16"/>
      <c r="V1159" s="16"/>
      <c r="W1159" s="16"/>
      <c r="X1159" s="16"/>
      <c r="Y1159" s="16"/>
      <c r="Z1159" s="16"/>
      <c r="AA1159" s="140"/>
      <c r="AB1159" s="126"/>
      <c r="AC1159" s="16"/>
      <c r="AD1159" s="16"/>
      <c r="AE1159" s="16"/>
      <c r="AF1159" s="16"/>
      <c r="AG1159" s="16"/>
      <c r="AH1159" s="140"/>
      <c r="AI1159" s="126"/>
      <c r="AJ1159" s="16"/>
      <c r="AK1159" s="16"/>
      <c r="AL1159" s="16"/>
      <c r="AM1159" s="140"/>
      <c r="AN1159" s="141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40"/>
      <c r="BG1159" s="126"/>
      <c r="BH1159" s="16"/>
      <c r="BI1159" s="16"/>
      <c r="BJ1159" s="16"/>
      <c r="BK1159" s="16"/>
      <c r="BL1159" s="16"/>
      <c r="BM1159" s="16"/>
      <c r="BN1159" s="16"/>
      <c r="BO1159" s="16"/>
      <c r="BP1159" s="140"/>
      <c r="BQ1159" s="126"/>
      <c r="BR1159" s="16"/>
      <c r="BS1159" s="16"/>
      <c r="BT1159" s="16"/>
      <c r="BU1159" s="16"/>
      <c r="BV1159" s="16"/>
      <c r="BW1159" s="140"/>
      <c r="BX1159" s="126"/>
      <c r="BY1159" s="16"/>
      <c r="BZ1159" s="140"/>
      <c r="CA1159" s="126"/>
      <c r="CB1159" s="16"/>
      <c r="CC1159" s="140"/>
      <c r="CD1159" s="126"/>
      <c r="CE1159" s="16"/>
      <c r="CG1159" s="126"/>
      <c r="CH1159" s="16"/>
      <c r="CI1159" s="16"/>
      <c r="CJ1159" s="16"/>
      <c r="CK1159" s="16"/>
      <c r="CL1159" s="16"/>
      <c r="CM1159" s="16"/>
      <c r="CN1159" s="16"/>
      <c r="CO1159" s="16"/>
      <c r="CP1159" s="16"/>
      <c r="CQ1159" s="16"/>
      <c r="CR1159" s="16"/>
      <c r="CS1159" s="16"/>
      <c r="CT1159" s="16"/>
      <c r="CU1159" s="16"/>
      <c r="CV1159" s="16"/>
      <c r="CW1159" s="16"/>
      <c r="CX1159" s="16"/>
      <c r="CY1159" s="16"/>
      <c r="CZ1159" s="16"/>
      <c r="DA1159" s="16"/>
      <c r="DB1159" s="16"/>
      <c r="DC1159" s="16"/>
      <c r="DD1159" s="16"/>
      <c r="DE1159" s="16"/>
      <c r="DF1159" s="16"/>
      <c r="DG1159" s="16"/>
      <c r="DH1159" s="16"/>
      <c r="DI1159" s="16"/>
      <c r="DJ1159" s="16"/>
      <c r="DK1159" s="16"/>
      <c r="DL1159" s="16"/>
      <c r="DM1159" s="16"/>
      <c r="DN1159" s="16"/>
      <c r="DO1159" s="16"/>
      <c r="DP1159" s="16"/>
      <c r="DQ1159" s="16"/>
      <c r="DR1159" s="16"/>
      <c r="DS1159" s="16"/>
      <c r="DT1159" s="16"/>
      <c r="DU1159" s="16"/>
      <c r="DV1159" s="16"/>
      <c r="DW1159" s="16"/>
      <c r="DX1159" s="16"/>
      <c r="DY1159" s="16"/>
      <c r="DZ1159" s="16"/>
      <c r="EA1159" s="16"/>
      <c r="EB1159" s="16"/>
      <c r="EC1159" s="16"/>
      <c r="ED1159" s="16"/>
      <c r="EE1159" s="16"/>
      <c r="EF1159" s="16"/>
      <c r="EG1159" s="16"/>
      <c r="EH1159" s="16"/>
      <c r="EI1159" s="16"/>
      <c r="EJ1159" s="16"/>
      <c r="EK1159" s="16"/>
      <c r="EL1159" s="16"/>
      <c r="EM1159" s="16"/>
      <c r="EN1159" s="16"/>
      <c r="EO1159" s="16"/>
      <c r="EP1159" s="16"/>
      <c r="EQ1159" s="16"/>
    </row>
    <row r="1160" spans="1:147" s="107" customFormat="1" x14ac:dyDescent="0.2">
      <c r="A1160" s="81"/>
      <c r="B1160" s="16"/>
      <c r="C1160" s="115"/>
      <c r="D1160" s="116"/>
      <c r="E1160" s="16"/>
      <c r="F1160" s="16"/>
      <c r="G1160" s="16"/>
      <c r="H1160" s="16"/>
      <c r="J1160" s="126"/>
      <c r="K1160" s="126"/>
      <c r="L1160" s="126"/>
      <c r="M1160" s="126"/>
      <c r="N1160" s="126"/>
      <c r="O1160" s="126"/>
      <c r="P1160" s="126"/>
      <c r="Q1160" s="58"/>
      <c r="R1160" s="139"/>
      <c r="S1160" s="58"/>
      <c r="T1160" s="16"/>
      <c r="U1160" s="16"/>
      <c r="V1160" s="16"/>
      <c r="W1160" s="16"/>
      <c r="X1160" s="16"/>
      <c r="Y1160" s="16"/>
      <c r="Z1160" s="16"/>
      <c r="AA1160" s="140"/>
      <c r="AB1160" s="126"/>
      <c r="AC1160" s="16"/>
      <c r="AD1160" s="16"/>
      <c r="AE1160" s="16"/>
      <c r="AF1160" s="16"/>
      <c r="AG1160" s="16"/>
      <c r="AH1160" s="140"/>
      <c r="AI1160" s="126"/>
      <c r="AJ1160" s="16"/>
      <c r="AK1160" s="16"/>
      <c r="AL1160" s="16"/>
      <c r="AM1160" s="140"/>
      <c r="AN1160" s="141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40"/>
      <c r="BG1160" s="126"/>
      <c r="BH1160" s="16"/>
      <c r="BI1160" s="16"/>
      <c r="BJ1160" s="16"/>
      <c r="BK1160" s="16"/>
      <c r="BL1160" s="16"/>
      <c r="BM1160" s="16"/>
      <c r="BN1160" s="16"/>
      <c r="BO1160" s="16"/>
      <c r="BP1160" s="140"/>
      <c r="BQ1160" s="126"/>
      <c r="BR1160" s="16"/>
      <c r="BS1160" s="16"/>
      <c r="BT1160" s="16"/>
      <c r="BU1160" s="16"/>
      <c r="BV1160" s="16"/>
      <c r="BW1160" s="140"/>
      <c r="BX1160" s="126"/>
      <c r="BY1160" s="16"/>
      <c r="BZ1160" s="140"/>
      <c r="CA1160" s="126"/>
      <c r="CB1160" s="16"/>
      <c r="CC1160" s="140"/>
      <c r="CD1160" s="126"/>
      <c r="CE1160" s="16"/>
      <c r="CG1160" s="12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  <c r="DR1160" s="16"/>
      <c r="DS1160" s="16"/>
      <c r="DT1160" s="16"/>
      <c r="DU1160" s="16"/>
      <c r="DV1160" s="16"/>
      <c r="DW1160" s="16"/>
      <c r="DX1160" s="16"/>
      <c r="DY1160" s="16"/>
      <c r="DZ1160" s="16"/>
      <c r="EA1160" s="16"/>
      <c r="EB1160" s="16"/>
      <c r="EC1160" s="16"/>
      <c r="ED1160" s="16"/>
      <c r="EE1160" s="16"/>
      <c r="EF1160" s="16"/>
      <c r="EG1160" s="16"/>
      <c r="EH1160" s="16"/>
      <c r="EI1160" s="16"/>
      <c r="EJ1160" s="16"/>
      <c r="EK1160" s="16"/>
      <c r="EL1160" s="16"/>
      <c r="EM1160" s="16"/>
      <c r="EN1160" s="16"/>
      <c r="EO1160" s="16"/>
      <c r="EP1160" s="16"/>
      <c r="EQ1160" s="16"/>
    </row>
    <row r="1161" spans="1:147" s="107" customFormat="1" x14ac:dyDescent="0.2">
      <c r="A1161" s="81"/>
      <c r="B1161" s="16"/>
      <c r="C1161" s="115"/>
      <c r="D1161" s="116"/>
      <c r="E1161" s="16"/>
      <c r="F1161" s="16"/>
      <c r="G1161" s="16"/>
      <c r="H1161" s="16"/>
      <c r="J1161" s="126"/>
      <c r="K1161" s="126"/>
      <c r="L1161" s="126"/>
      <c r="M1161" s="126"/>
      <c r="N1161" s="126"/>
      <c r="O1161" s="126"/>
      <c r="P1161" s="126"/>
      <c r="Q1161" s="58"/>
      <c r="R1161" s="139"/>
      <c r="S1161" s="58"/>
      <c r="T1161" s="16"/>
      <c r="U1161" s="16"/>
      <c r="V1161" s="16"/>
      <c r="W1161" s="16"/>
      <c r="X1161" s="16"/>
      <c r="Y1161" s="16"/>
      <c r="Z1161" s="16"/>
      <c r="AA1161" s="140"/>
      <c r="AB1161" s="126"/>
      <c r="AC1161" s="16"/>
      <c r="AD1161" s="16"/>
      <c r="AE1161" s="16"/>
      <c r="AF1161" s="16"/>
      <c r="AG1161" s="16"/>
      <c r="AH1161" s="140"/>
      <c r="AI1161" s="126"/>
      <c r="AJ1161" s="16"/>
      <c r="AK1161" s="16"/>
      <c r="AL1161" s="16"/>
      <c r="AM1161" s="140"/>
      <c r="AN1161" s="141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40"/>
      <c r="BG1161" s="126"/>
      <c r="BH1161" s="16"/>
      <c r="BI1161" s="16"/>
      <c r="BJ1161" s="16"/>
      <c r="BK1161" s="16"/>
      <c r="BL1161" s="16"/>
      <c r="BM1161" s="16"/>
      <c r="BN1161" s="16"/>
      <c r="BO1161" s="16"/>
      <c r="BP1161" s="140"/>
      <c r="BQ1161" s="126"/>
      <c r="BR1161" s="16"/>
      <c r="BS1161" s="16"/>
      <c r="BT1161" s="16"/>
      <c r="BU1161" s="16"/>
      <c r="BV1161" s="16"/>
      <c r="BW1161" s="140"/>
      <c r="BX1161" s="126"/>
      <c r="BY1161" s="16"/>
      <c r="BZ1161" s="140"/>
      <c r="CA1161" s="126"/>
      <c r="CB1161" s="16"/>
      <c r="CC1161" s="140"/>
      <c r="CD1161" s="126"/>
      <c r="CE1161" s="16"/>
      <c r="CG1161" s="126"/>
      <c r="CH1161" s="16"/>
      <c r="CI1161" s="16"/>
      <c r="CJ1161" s="16"/>
      <c r="CK1161" s="16"/>
      <c r="CL1161" s="16"/>
      <c r="CM1161" s="16"/>
      <c r="CN1161" s="16"/>
      <c r="CO1161" s="16"/>
      <c r="CP1161" s="16"/>
      <c r="CQ1161" s="16"/>
      <c r="CR1161" s="16"/>
      <c r="CS1161" s="16"/>
      <c r="CT1161" s="16"/>
      <c r="CU1161" s="16"/>
      <c r="CV1161" s="16"/>
      <c r="CW1161" s="16"/>
      <c r="CX1161" s="16"/>
      <c r="CY1161" s="16"/>
      <c r="CZ1161" s="16"/>
      <c r="DA1161" s="16"/>
      <c r="DB1161" s="16"/>
      <c r="DC1161" s="16"/>
      <c r="DD1161" s="16"/>
      <c r="DE1161" s="16"/>
      <c r="DF1161" s="16"/>
      <c r="DG1161" s="16"/>
      <c r="DH1161" s="16"/>
      <c r="DI1161" s="16"/>
      <c r="DJ1161" s="16"/>
      <c r="DK1161" s="16"/>
      <c r="DL1161" s="16"/>
      <c r="DM1161" s="16"/>
      <c r="DN1161" s="16"/>
      <c r="DO1161" s="16"/>
      <c r="DP1161" s="16"/>
      <c r="DQ1161" s="16"/>
      <c r="DR1161" s="16"/>
      <c r="DS1161" s="16"/>
      <c r="DT1161" s="16"/>
      <c r="DU1161" s="16"/>
      <c r="DV1161" s="16"/>
      <c r="DW1161" s="16"/>
      <c r="DX1161" s="16"/>
      <c r="DY1161" s="16"/>
      <c r="DZ1161" s="16"/>
      <c r="EA1161" s="16"/>
      <c r="EB1161" s="16"/>
      <c r="EC1161" s="16"/>
      <c r="ED1161" s="16"/>
      <c r="EE1161" s="16"/>
      <c r="EF1161" s="16"/>
      <c r="EG1161" s="16"/>
      <c r="EH1161" s="16"/>
      <c r="EI1161" s="16"/>
      <c r="EJ1161" s="16"/>
      <c r="EK1161" s="16"/>
      <c r="EL1161" s="16"/>
      <c r="EM1161" s="16"/>
      <c r="EN1161" s="16"/>
      <c r="EO1161" s="16"/>
      <c r="EP1161" s="16"/>
      <c r="EQ1161" s="16"/>
    </row>
    <row r="1162" spans="1:147" s="107" customFormat="1" x14ac:dyDescent="0.2">
      <c r="A1162" s="81"/>
      <c r="B1162" s="16"/>
      <c r="C1162" s="115"/>
      <c r="D1162" s="116"/>
      <c r="E1162" s="16"/>
      <c r="F1162" s="16"/>
      <c r="G1162" s="16"/>
      <c r="H1162" s="16"/>
      <c r="J1162" s="126"/>
      <c r="K1162" s="126"/>
      <c r="L1162" s="126"/>
      <c r="M1162" s="126"/>
      <c r="N1162" s="126"/>
      <c r="O1162" s="126"/>
      <c r="P1162" s="126"/>
      <c r="Q1162" s="58"/>
      <c r="R1162" s="139"/>
      <c r="S1162" s="58"/>
      <c r="T1162" s="16"/>
      <c r="U1162" s="16"/>
      <c r="V1162" s="16"/>
      <c r="W1162" s="16"/>
      <c r="X1162" s="16"/>
      <c r="Y1162" s="16"/>
      <c r="Z1162" s="16"/>
      <c r="AA1162" s="140"/>
      <c r="AB1162" s="126"/>
      <c r="AC1162" s="16"/>
      <c r="AD1162" s="16"/>
      <c r="AE1162" s="16"/>
      <c r="AF1162" s="16"/>
      <c r="AG1162" s="16"/>
      <c r="AH1162" s="140"/>
      <c r="AI1162" s="126"/>
      <c r="AJ1162" s="16"/>
      <c r="AK1162" s="16"/>
      <c r="AL1162" s="16"/>
      <c r="AM1162" s="140"/>
      <c r="AN1162" s="141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40"/>
      <c r="BG1162" s="126"/>
      <c r="BH1162" s="16"/>
      <c r="BI1162" s="16"/>
      <c r="BJ1162" s="16"/>
      <c r="BK1162" s="16"/>
      <c r="BL1162" s="16"/>
      <c r="BM1162" s="16"/>
      <c r="BN1162" s="16"/>
      <c r="BO1162" s="16"/>
      <c r="BP1162" s="140"/>
      <c r="BQ1162" s="126"/>
      <c r="BR1162" s="16"/>
      <c r="BS1162" s="16"/>
      <c r="BT1162" s="16"/>
      <c r="BU1162" s="16"/>
      <c r="BV1162" s="16"/>
      <c r="BW1162" s="140"/>
      <c r="BX1162" s="126"/>
      <c r="BY1162" s="16"/>
      <c r="BZ1162" s="140"/>
      <c r="CA1162" s="126"/>
      <c r="CB1162" s="16"/>
      <c r="CC1162" s="140"/>
      <c r="CD1162" s="126"/>
      <c r="CE1162" s="16"/>
      <c r="CG1162" s="12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  <c r="DR1162" s="16"/>
      <c r="DS1162" s="16"/>
      <c r="DT1162" s="16"/>
      <c r="DU1162" s="16"/>
      <c r="DV1162" s="16"/>
      <c r="DW1162" s="16"/>
      <c r="DX1162" s="16"/>
      <c r="DY1162" s="16"/>
      <c r="DZ1162" s="16"/>
      <c r="EA1162" s="16"/>
      <c r="EB1162" s="16"/>
      <c r="EC1162" s="16"/>
      <c r="ED1162" s="16"/>
      <c r="EE1162" s="16"/>
      <c r="EF1162" s="16"/>
      <c r="EG1162" s="16"/>
      <c r="EH1162" s="16"/>
      <c r="EI1162" s="16"/>
      <c r="EJ1162" s="16"/>
      <c r="EK1162" s="16"/>
      <c r="EL1162" s="16"/>
      <c r="EM1162" s="16"/>
      <c r="EN1162" s="16"/>
      <c r="EO1162" s="16"/>
      <c r="EP1162" s="16"/>
      <c r="EQ1162" s="16"/>
    </row>
    <row r="1163" spans="1:147" s="107" customFormat="1" x14ac:dyDescent="0.2">
      <c r="A1163" s="81"/>
      <c r="B1163" s="16"/>
      <c r="C1163" s="115"/>
      <c r="D1163" s="116"/>
      <c r="E1163" s="16"/>
      <c r="F1163" s="16"/>
      <c r="G1163" s="16"/>
      <c r="H1163" s="16"/>
      <c r="J1163" s="126"/>
      <c r="K1163" s="126"/>
      <c r="L1163" s="126"/>
      <c r="M1163" s="126"/>
      <c r="N1163" s="126"/>
      <c r="O1163" s="126"/>
      <c r="P1163" s="126"/>
      <c r="Q1163" s="58"/>
      <c r="R1163" s="139"/>
      <c r="S1163" s="58"/>
      <c r="T1163" s="16"/>
      <c r="U1163" s="16"/>
      <c r="V1163" s="16"/>
      <c r="W1163" s="16"/>
      <c r="X1163" s="16"/>
      <c r="Y1163" s="16"/>
      <c r="Z1163" s="16"/>
      <c r="AA1163" s="140"/>
      <c r="AB1163" s="126"/>
      <c r="AC1163" s="16"/>
      <c r="AD1163" s="16"/>
      <c r="AE1163" s="16"/>
      <c r="AF1163" s="16"/>
      <c r="AG1163" s="16"/>
      <c r="AH1163" s="140"/>
      <c r="AI1163" s="126"/>
      <c r="AJ1163" s="16"/>
      <c r="AK1163" s="16"/>
      <c r="AL1163" s="16"/>
      <c r="AM1163" s="140"/>
      <c r="AN1163" s="141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40"/>
      <c r="BG1163" s="126"/>
      <c r="BH1163" s="16"/>
      <c r="BI1163" s="16"/>
      <c r="BJ1163" s="16"/>
      <c r="BK1163" s="16"/>
      <c r="BL1163" s="16"/>
      <c r="BM1163" s="16"/>
      <c r="BN1163" s="16"/>
      <c r="BO1163" s="16"/>
      <c r="BP1163" s="140"/>
      <c r="BQ1163" s="126"/>
      <c r="BR1163" s="16"/>
      <c r="BS1163" s="16"/>
      <c r="BT1163" s="16"/>
      <c r="BU1163" s="16"/>
      <c r="BV1163" s="16"/>
      <c r="BW1163" s="140"/>
      <c r="BX1163" s="126"/>
      <c r="BY1163" s="16"/>
      <c r="BZ1163" s="140"/>
      <c r="CA1163" s="126"/>
      <c r="CB1163" s="16"/>
      <c r="CC1163" s="140"/>
      <c r="CD1163" s="126"/>
      <c r="CE1163" s="16"/>
      <c r="CG1163" s="126"/>
      <c r="CH1163" s="16"/>
      <c r="CI1163" s="16"/>
      <c r="CJ1163" s="16"/>
      <c r="CK1163" s="16"/>
      <c r="CL1163" s="16"/>
      <c r="CM1163" s="16"/>
      <c r="CN1163" s="16"/>
      <c r="CO1163" s="16"/>
      <c r="CP1163" s="16"/>
      <c r="CQ1163" s="16"/>
      <c r="CR1163" s="16"/>
      <c r="CS1163" s="16"/>
      <c r="CT1163" s="16"/>
      <c r="CU1163" s="16"/>
      <c r="CV1163" s="16"/>
      <c r="CW1163" s="16"/>
      <c r="CX1163" s="16"/>
      <c r="CY1163" s="16"/>
      <c r="CZ1163" s="16"/>
      <c r="DA1163" s="16"/>
      <c r="DB1163" s="16"/>
      <c r="DC1163" s="16"/>
      <c r="DD1163" s="16"/>
      <c r="DE1163" s="16"/>
      <c r="DF1163" s="16"/>
      <c r="DG1163" s="16"/>
      <c r="DH1163" s="16"/>
      <c r="DI1163" s="16"/>
      <c r="DJ1163" s="16"/>
      <c r="DK1163" s="16"/>
      <c r="DL1163" s="16"/>
      <c r="DM1163" s="16"/>
      <c r="DN1163" s="16"/>
      <c r="DO1163" s="16"/>
      <c r="DP1163" s="16"/>
      <c r="DQ1163" s="16"/>
      <c r="DR1163" s="16"/>
      <c r="DS1163" s="16"/>
      <c r="DT1163" s="16"/>
      <c r="DU1163" s="16"/>
      <c r="DV1163" s="16"/>
      <c r="DW1163" s="16"/>
      <c r="DX1163" s="16"/>
      <c r="DY1163" s="16"/>
      <c r="DZ1163" s="16"/>
      <c r="EA1163" s="16"/>
      <c r="EB1163" s="16"/>
      <c r="EC1163" s="16"/>
      <c r="ED1163" s="16"/>
      <c r="EE1163" s="16"/>
      <c r="EF1163" s="16"/>
      <c r="EG1163" s="16"/>
      <c r="EH1163" s="16"/>
      <c r="EI1163" s="16"/>
      <c r="EJ1163" s="16"/>
      <c r="EK1163" s="16"/>
      <c r="EL1163" s="16"/>
      <c r="EM1163" s="16"/>
      <c r="EN1163" s="16"/>
      <c r="EO1163" s="16"/>
      <c r="EP1163" s="16"/>
      <c r="EQ1163" s="16"/>
    </row>
    <row r="1164" spans="1:147" s="107" customFormat="1" x14ac:dyDescent="0.2">
      <c r="A1164" s="81"/>
      <c r="B1164" s="16"/>
      <c r="C1164" s="115"/>
      <c r="D1164" s="116"/>
      <c r="E1164" s="16"/>
      <c r="F1164" s="16"/>
      <c r="G1164" s="16"/>
      <c r="H1164" s="16"/>
      <c r="J1164" s="126"/>
      <c r="K1164" s="126"/>
      <c r="L1164" s="126"/>
      <c r="M1164" s="126"/>
      <c r="N1164" s="126"/>
      <c r="O1164" s="126"/>
      <c r="P1164" s="126"/>
      <c r="Q1164" s="58"/>
      <c r="R1164" s="139"/>
      <c r="S1164" s="58"/>
      <c r="T1164" s="16"/>
      <c r="U1164" s="16"/>
      <c r="V1164" s="16"/>
      <c r="W1164" s="16"/>
      <c r="X1164" s="16"/>
      <c r="Y1164" s="16"/>
      <c r="Z1164" s="16"/>
      <c r="AA1164" s="140"/>
      <c r="AB1164" s="126"/>
      <c r="AC1164" s="16"/>
      <c r="AD1164" s="16"/>
      <c r="AE1164" s="16"/>
      <c r="AF1164" s="16"/>
      <c r="AG1164" s="16"/>
      <c r="AH1164" s="140"/>
      <c r="AI1164" s="126"/>
      <c r="AJ1164" s="16"/>
      <c r="AK1164" s="16"/>
      <c r="AL1164" s="16"/>
      <c r="AM1164" s="140"/>
      <c r="AN1164" s="141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40"/>
      <c r="BG1164" s="126"/>
      <c r="BH1164" s="16"/>
      <c r="BI1164" s="16"/>
      <c r="BJ1164" s="16"/>
      <c r="BK1164" s="16"/>
      <c r="BL1164" s="16"/>
      <c r="BM1164" s="16"/>
      <c r="BN1164" s="16"/>
      <c r="BO1164" s="16"/>
      <c r="BP1164" s="140"/>
      <c r="BQ1164" s="126"/>
      <c r="BR1164" s="16"/>
      <c r="BS1164" s="16"/>
      <c r="BT1164" s="16"/>
      <c r="BU1164" s="16"/>
      <c r="BV1164" s="16"/>
      <c r="BW1164" s="140"/>
      <c r="BX1164" s="126"/>
      <c r="BY1164" s="16"/>
      <c r="BZ1164" s="140"/>
      <c r="CA1164" s="126"/>
      <c r="CB1164" s="16"/>
      <c r="CC1164" s="140"/>
      <c r="CD1164" s="126"/>
      <c r="CE1164" s="16"/>
      <c r="CG1164" s="126"/>
      <c r="CH1164" s="16"/>
      <c r="CI1164" s="16"/>
      <c r="CJ1164" s="16"/>
      <c r="CK1164" s="16"/>
      <c r="CL1164" s="16"/>
      <c r="CM1164" s="16"/>
      <c r="CN1164" s="16"/>
      <c r="CO1164" s="16"/>
      <c r="CP1164" s="16"/>
      <c r="CQ1164" s="16"/>
      <c r="CR1164" s="16"/>
      <c r="CS1164" s="16"/>
      <c r="CT1164" s="16"/>
      <c r="CU1164" s="16"/>
      <c r="CV1164" s="16"/>
      <c r="CW1164" s="16"/>
      <c r="CX1164" s="16"/>
      <c r="CY1164" s="16"/>
      <c r="CZ1164" s="16"/>
      <c r="DA1164" s="16"/>
      <c r="DB1164" s="16"/>
      <c r="DC1164" s="16"/>
      <c r="DD1164" s="16"/>
      <c r="DE1164" s="16"/>
      <c r="DF1164" s="16"/>
      <c r="DG1164" s="16"/>
      <c r="DH1164" s="16"/>
      <c r="DI1164" s="16"/>
      <c r="DJ1164" s="16"/>
      <c r="DK1164" s="16"/>
      <c r="DL1164" s="16"/>
      <c r="DM1164" s="16"/>
      <c r="DN1164" s="16"/>
      <c r="DO1164" s="16"/>
      <c r="DP1164" s="16"/>
      <c r="DQ1164" s="16"/>
      <c r="DR1164" s="16"/>
      <c r="DS1164" s="16"/>
      <c r="DT1164" s="16"/>
      <c r="DU1164" s="16"/>
      <c r="DV1164" s="16"/>
      <c r="DW1164" s="16"/>
      <c r="DX1164" s="16"/>
      <c r="DY1164" s="16"/>
      <c r="DZ1164" s="16"/>
      <c r="EA1164" s="16"/>
      <c r="EB1164" s="16"/>
      <c r="EC1164" s="16"/>
      <c r="ED1164" s="16"/>
      <c r="EE1164" s="16"/>
      <c r="EF1164" s="16"/>
      <c r="EG1164" s="16"/>
      <c r="EH1164" s="16"/>
      <c r="EI1164" s="16"/>
      <c r="EJ1164" s="16"/>
      <c r="EK1164" s="16"/>
      <c r="EL1164" s="16"/>
      <c r="EM1164" s="16"/>
      <c r="EN1164" s="16"/>
      <c r="EO1164" s="16"/>
      <c r="EP1164" s="16"/>
      <c r="EQ1164" s="16"/>
    </row>
    <row r="1165" spans="1:147" s="107" customFormat="1" x14ac:dyDescent="0.2">
      <c r="A1165" s="81"/>
      <c r="B1165" s="16"/>
      <c r="C1165" s="115"/>
      <c r="D1165" s="116"/>
      <c r="E1165" s="16"/>
      <c r="F1165" s="16"/>
      <c r="G1165" s="16"/>
      <c r="H1165" s="16"/>
      <c r="J1165" s="126"/>
      <c r="K1165" s="126"/>
      <c r="L1165" s="126"/>
      <c r="M1165" s="126"/>
      <c r="N1165" s="126"/>
      <c r="O1165" s="126"/>
      <c r="P1165" s="126"/>
      <c r="Q1165" s="58"/>
      <c r="R1165" s="139"/>
      <c r="S1165" s="58"/>
      <c r="T1165" s="16"/>
      <c r="U1165" s="16"/>
      <c r="V1165" s="16"/>
      <c r="W1165" s="16"/>
      <c r="X1165" s="16"/>
      <c r="Y1165" s="16"/>
      <c r="Z1165" s="16"/>
      <c r="AA1165" s="140"/>
      <c r="AB1165" s="126"/>
      <c r="AC1165" s="16"/>
      <c r="AD1165" s="16"/>
      <c r="AE1165" s="16"/>
      <c r="AF1165" s="16"/>
      <c r="AG1165" s="16"/>
      <c r="AH1165" s="140"/>
      <c r="AI1165" s="126"/>
      <c r="AJ1165" s="16"/>
      <c r="AK1165" s="16"/>
      <c r="AL1165" s="16"/>
      <c r="AM1165" s="140"/>
      <c r="AN1165" s="141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40"/>
      <c r="BG1165" s="126"/>
      <c r="BH1165" s="16"/>
      <c r="BI1165" s="16"/>
      <c r="BJ1165" s="16"/>
      <c r="BK1165" s="16"/>
      <c r="BL1165" s="16"/>
      <c r="BM1165" s="16"/>
      <c r="BN1165" s="16"/>
      <c r="BO1165" s="16"/>
      <c r="BP1165" s="140"/>
      <c r="BQ1165" s="126"/>
      <c r="BR1165" s="16"/>
      <c r="BS1165" s="16"/>
      <c r="BT1165" s="16"/>
      <c r="BU1165" s="16"/>
      <c r="BV1165" s="16"/>
      <c r="BW1165" s="140"/>
      <c r="BX1165" s="126"/>
      <c r="BY1165" s="16"/>
      <c r="BZ1165" s="140"/>
      <c r="CA1165" s="126"/>
      <c r="CB1165" s="16"/>
      <c r="CC1165" s="140"/>
      <c r="CD1165" s="126"/>
      <c r="CE1165" s="16"/>
      <c r="CG1165" s="126"/>
      <c r="CH1165" s="16"/>
      <c r="CI1165" s="16"/>
      <c r="CJ1165" s="16"/>
      <c r="CK1165" s="16"/>
      <c r="CL1165" s="16"/>
      <c r="CM1165" s="16"/>
      <c r="CN1165" s="16"/>
      <c r="CO1165" s="16"/>
      <c r="CP1165" s="16"/>
      <c r="CQ1165" s="16"/>
      <c r="CR1165" s="16"/>
      <c r="CS1165" s="16"/>
      <c r="CT1165" s="16"/>
      <c r="CU1165" s="16"/>
      <c r="CV1165" s="16"/>
      <c r="CW1165" s="16"/>
      <c r="CX1165" s="16"/>
      <c r="CY1165" s="16"/>
      <c r="CZ1165" s="16"/>
      <c r="DA1165" s="16"/>
      <c r="DB1165" s="16"/>
      <c r="DC1165" s="16"/>
      <c r="DD1165" s="16"/>
      <c r="DE1165" s="16"/>
      <c r="DF1165" s="16"/>
      <c r="DG1165" s="16"/>
      <c r="DH1165" s="16"/>
      <c r="DI1165" s="16"/>
      <c r="DJ1165" s="16"/>
      <c r="DK1165" s="16"/>
      <c r="DL1165" s="16"/>
      <c r="DM1165" s="16"/>
      <c r="DN1165" s="16"/>
      <c r="DO1165" s="16"/>
      <c r="DP1165" s="16"/>
      <c r="DQ1165" s="16"/>
      <c r="DR1165" s="16"/>
      <c r="DS1165" s="16"/>
      <c r="DT1165" s="16"/>
      <c r="DU1165" s="16"/>
      <c r="DV1165" s="16"/>
      <c r="DW1165" s="16"/>
      <c r="DX1165" s="16"/>
      <c r="DY1165" s="16"/>
      <c r="DZ1165" s="16"/>
      <c r="EA1165" s="16"/>
      <c r="EB1165" s="16"/>
      <c r="EC1165" s="16"/>
      <c r="ED1165" s="16"/>
      <c r="EE1165" s="16"/>
      <c r="EF1165" s="16"/>
      <c r="EG1165" s="16"/>
      <c r="EH1165" s="16"/>
      <c r="EI1165" s="16"/>
      <c r="EJ1165" s="16"/>
      <c r="EK1165" s="16"/>
      <c r="EL1165" s="16"/>
      <c r="EM1165" s="16"/>
      <c r="EN1165" s="16"/>
      <c r="EO1165" s="16"/>
      <c r="EP1165" s="16"/>
      <c r="EQ1165" s="16"/>
    </row>
    <row r="1166" spans="1:147" s="107" customFormat="1" x14ac:dyDescent="0.2">
      <c r="A1166" s="81"/>
      <c r="B1166" s="16"/>
      <c r="C1166" s="115"/>
      <c r="D1166" s="116"/>
      <c r="E1166" s="16"/>
      <c r="F1166" s="16"/>
      <c r="G1166" s="16"/>
      <c r="H1166" s="16"/>
      <c r="J1166" s="126"/>
      <c r="K1166" s="126"/>
      <c r="L1166" s="126"/>
      <c r="M1166" s="126"/>
      <c r="N1166" s="126"/>
      <c r="O1166" s="126"/>
      <c r="P1166" s="126"/>
      <c r="Q1166" s="58"/>
      <c r="R1166" s="139"/>
      <c r="S1166" s="58"/>
      <c r="T1166" s="16"/>
      <c r="U1166" s="16"/>
      <c r="V1166" s="16"/>
      <c r="W1166" s="16"/>
      <c r="X1166" s="16"/>
      <c r="Y1166" s="16"/>
      <c r="Z1166" s="16"/>
      <c r="AA1166" s="140"/>
      <c r="AB1166" s="126"/>
      <c r="AC1166" s="16"/>
      <c r="AD1166" s="16"/>
      <c r="AE1166" s="16"/>
      <c r="AF1166" s="16"/>
      <c r="AG1166" s="16"/>
      <c r="AH1166" s="140"/>
      <c r="AI1166" s="126"/>
      <c r="AJ1166" s="16"/>
      <c r="AK1166" s="16"/>
      <c r="AL1166" s="16"/>
      <c r="AM1166" s="140"/>
      <c r="AN1166" s="141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40"/>
      <c r="BG1166" s="126"/>
      <c r="BH1166" s="16"/>
      <c r="BI1166" s="16"/>
      <c r="BJ1166" s="16"/>
      <c r="BK1166" s="16"/>
      <c r="BL1166" s="16"/>
      <c r="BM1166" s="16"/>
      <c r="BN1166" s="16"/>
      <c r="BO1166" s="16"/>
      <c r="BP1166" s="140"/>
      <c r="BQ1166" s="126"/>
      <c r="BR1166" s="16"/>
      <c r="BS1166" s="16"/>
      <c r="BT1166" s="16"/>
      <c r="BU1166" s="16"/>
      <c r="BV1166" s="16"/>
      <c r="BW1166" s="140"/>
      <c r="BX1166" s="126"/>
      <c r="BY1166" s="16"/>
      <c r="BZ1166" s="140"/>
      <c r="CA1166" s="126"/>
      <c r="CB1166" s="16"/>
      <c r="CC1166" s="140"/>
      <c r="CD1166" s="126"/>
      <c r="CE1166" s="16"/>
      <c r="CG1166" s="12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  <c r="DZ1166" s="16"/>
      <c r="EA1166" s="16"/>
      <c r="EB1166" s="16"/>
      <c r="EC1166" s="16"/>
      <c r="ED1166" s="16"/>
      <c r="EE1166" s="16"/>
      <c r="EF1166" s="16"/>
      <c r="EG1166" s="16"/>
      <c r="EH1166" s="16"/>
      <c r="EI1166" s="16"/>
      <c r="EJ1166" s="16"/>
      <c r="EK1166" s="16"/>
      <c r="EL1166" s="16"/>
      <c r="EM1166" s="16"/>
      <c r="EN1166" s="16"/>
      <c r="EO1166" s="16"/>
      <c r="EP1166" s="16"/>
      <c r="EQ1166" s="16"/>
    </row>
    <row r="1167" spans="1:147" s="107" customFormat="1" x14ac:dyDescent="0.2">
      <c r="A1167" s="81"/>
      <c r="B1167" s="16"/>
      <c r="C1167" s="115"/>
      <c r="D1167" s="116"/>
      <c r="E1167" s="16"/>
      <c r="F1167" s="16"/>
      <c r="G1167" s="16"/>
      <c r="H1167" s="16"/>
      <c r="J1167" s="126"/>
      <c r="K1167" s="126"/>
      <c r="L1167" s="126"/>
      <c r="M1167" s="126"/>
      <c r="N1167" s="126"/>
      <c r="O1167" s="126"/>
      <c r="P1167" s="126"/>
      <c r="Q1167" s="58"/>
      <c r="R1167" s="139"/>
      <c r="S1167" s="58"/>
      <c r="T1167" s="16"/>
      <c r="U1167" s="16"/>
      <c r="V1167" s="16"/>
      <c r="W1167" s="16"/>
      <c r="X1167" s="16"/>
      <c r="Y1167" s="16"/>
      <c r="Z1167" s="16"/>
      <c r="AA1167" s="140"/>
      <c r="AB1167" s="126"/>
      <c r="AC1167" s="16"/>
      <c r="AD1167" s="16"/>
      <c r="AE1167" s="16"/>
      <c r="AF1167" s="16"/>
      <c r="AG1167" s="16"/>
      <c r="AH1167" s="140"/>
      <c r="AI1167" s="126"/>
      <c r="AJ1167" s="16"/>
      <c r="AK1167" s="16"/>
      <c r="AL1167" s="16"/>
      <c r="AM1167" s="140"/>
      <c r="AN1167" s="141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40"/>
      <c r="BG1167" s="126"/>
      <c r="BH1167" s="16"/>
      <c r="BI1167" s="16"/>
      <c r="BJ1167" s="16"/>
      <c r="BK1167" s="16"/>
      <c r="BL1167" s="16"/>
      <c r="BM1167" s="16"/>
      <c r="BN1167" s="16"/>
      <c r="BO1167" s="16"/>
      <c r="BP1167" s="140"/>
      <c r="BQ1167" s="126"/>
      <c r="BR1167" s="16"/>
      <c r="BS1167" s="16"/>
      <c r="BT1167" s="16"/>
      <c r="BU1167" s="16"/>
      <c r="BV1167" s="16"/>
      <c r="BW1167" s="140"/>
      <c r="BX1167" s="126"/>
      <c r="BY1167" s="16"/>
      <c r="BZ1167" s="140"/>
      <c r="CA1167" s="126"/>
      <c r="CB1167" s="16"/>
      <c r="CC1167" s="140"/>
      <c r="CD1167" s="126"/>
      <c r="CE1167" s="16"/>
      <c r="CG1167" s="12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  <c r="DZ1167" s="16"/>
      <c r="EA1167" s="16"/>
      <c r="EB1167" s="16"/>
      <c r="EC1167" s="16"/>
      <c r="ED1167" s="16"/>
      <c r="EE1167" s="16"/>
      <c r="EF1167" s="16"/>
      <c r="EG1167" s="16"/>
      <c r="EH1167" s="16"/>
      <c r="EI1167" s="16"/>
      <c r="EJ1167" s="16"/>
      <c r="EK1167" s="16"/>
      <c r="EL1167" s="16"/>
      <c r="EM1167" s="16"/>
      <c r="EN1167" s="16"/>
      <c r="EO1167" s="16"/>
      <c r="EP1167" s="16"/>
      <c r="EQ1167" s="16"/>
    </row>
    <row r="1168" spans="1:147" s="107" customFormat="1" x14ac:dyDescent="0.2">
      <c r="A1168" s="81"/>
      <c r="B1168" s="16"/>
      <c r="C1168" s="115"/>
      <c r="D1168" s="116"/>
      <c r="E1168" s="16"/>
      <c r="F1168" s="16"/>
      <c r="G1168" s="16"/>
      <c r="H1168" s="16"/>
      <c r="J1168" s="126"/>
      <c r="K1168" s="126"/>
      <c r="L1168" s="126"/>
      <c r="M1168" s="126"/>
      <c r="N1168" s="126"/>
      <c r="O1168" s="126"/>
      <c r="P1168" s="126"/>
      <c r="Q1168" s="58"/>
      <c r="R1168" s="139"/>
      <c r="S1168" s="58"/>
      <c r="T1168" s="16"/>
      <c r="U1168" s="16"/>
      <c r="V1168" s="16"/>
      <c r="W1168" s="16"/>
      <c r="X1168" s="16"/>
      <c r="Y1168" s="16"/>
      <c r="Z1168" s="16"/>
      <c r="AA1168" s="140"/>
      <c r="AB1168" s="126"/>
      <c r="AC1168" s="16"/>
      <c r="AD1168" s="16"/>
      <c r="AE1168" s="16"/>
      <c r="AF1168" s="16"/>
      <c r="AG1168" s="16"/>
      <c r="AH1168" s="140"/>
      <c r="AI1168" s="126"/>
      <c r="AJ1168" s="16"/>
      <c r="AK1168" s="16"/>
      <c r="AL1168" s="16"/>
      <c r="AM1168" s="140"/>
      <c r="AN1168" s="141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40"/>
      <c r="BG1168" s="126"/>
      <c r="BH1168" s="16"/>
      <c r="BI1168" s="16"/>
      <c r="BJ1168" s="16"/>
      <c r="BK1168" s="16"/>
      <c r="BL1168" s="16"/>
      <c r="BM1168" s="16"/>
      <c r="BN1168" s="16"/>
      <c r="BO1168" s="16"/>
      <c r="BP1168" s="140"/>
      <c r="BQ1168" s="126"/>
      <c r="BR1168" s="16"/>
      <c r="BS1168" s="16"/>
      <c r="BT1168" s="16"/>
      <c r="BU1168" s="16"/>
      <c r="BV1168" s="16"/>
      <c r="BW1168" s="140"/>
      <c r="BX1168" s="126"/>
      <c r="BY1168" s="16"/>
      <c r="BZ1168" s="140"/>
      <c r="CA1168" s="126"/>
      <c r="CB1168" s="16"/>
      <c r="CC1168" s="140"/>
      <c r="CD1168" s="126"/>
      <c r="CE1168" s="16"/>
      <c r="CG1168" s="126"/>
      <c r="CH1168" s="16"/>
      <c r="CI1168" s="16"/>
      <c r="CJ1168" s="16"/>
      <c r="CK1168" s="16"/>
      <c r="CL1168" s="16"/>
      <c r="CM1168" s="16"/>
      <c r="CN1168" s="16"/>
      <c r="CO1168" s="16"/>
      <c r="CP1168" s="16"/>
      <c r="CQ1168" s="16"/>
      <c r="CR1168" s="16"/>
      <c r="CS1168" s="16"/>
      <c r="CT1168" s="16"/>
      <c r="CU1168" s="16"/>
      <c r="CV1168" s="16"/>
      <c r="CW1168" s="16"/>
      <c r="CX1168" s="16"/>
      <c r="CY1168" s="16"/>
      <c r="CZ1168" s="16"/>
      <c r="DA1168" s="16"/>
      <c r="DB1168" s="16"/>
      <c r="DC1168" s="16"/>
      <c r="DD1168" s="16"/>
      <c r="DE1168" s="16"/>
      <c r="DF1168" s="16"/>
      <c r="DG1168" s="16"/>
      <c r="DH1168" s="16"/>
      <c r="DI1168" s="16"/>
      <c r="DJ1168" s="16"/>
      <c r="DK1168" s="16"/>
      <c r="DL1168" s="16"/>
      <c r="DM1168" s="16"/>
      <c r="DN1168" s="16"/>
      <c r="DO1168" s="16"/>
      <c r="DP1168" s="16"/>
      <c r="DQ1168" s="16"/>
      <c r="DR1168" s="16"/>
      <c r="DS1168" s="16"/>
      <c r="DT1168" s="16"/>
      <c r="DU1168" s="16"/>
      <c r="DV1168" s="16"/>
      <c r="DW1168" s="16"/>
      <c r="DX1168" s="16"/>
      <c r="DY1168" s="16"/>
      <c r="DZ1168" s="16"/>
      <c r="EA1168" s="16"/>
      <c r="EB1168" s="16"/>
      <c r="EC1168" s="16"/>
      <c r="ED1168" s="16"/>
      <c r="EE1168" s="16"/>
      <c r="EF1168" s="16"/>
      <c r="EG1168" s="16"/>
      <c r="EH1168" s="16"/>
      <c r="EI1168" s="16"/>
      <c r="EJ1168" s="16"/>
      <c r="EK1168" s="16"/>
      <c r="EL1168" s="16"/>
      <c r="EM1168" s="16"/>
      <c r="EN1168" s="16"/>
      <c r="EO1168" s="16"/>
      <c r="EP1168" s="16"/>
      <c r="EQ1168" s="16"/>
    </row>
    <row r="1169" spans="1:147" s="107" customFormat="1" x14ac:dyDescent="0.2">
      <c r="A1169" s="138"/>
      <c r="B1169" s="16"/>
      <c r="C1169" s="115"/>
      <c r="D1169" s="116"/>
      <c r="E1169" s="16"/>
      <c r="F1169" s="16"/>
      <c r="G1169" s="16"/>
      <c r="H1169" s="16"/>
      <c r="J1169" s="126"/>
      <c r="K1169" s="126"/>
      <c r="L1169" s="126"/>
      <c r="M1169" s="126"/>
      <c r="N1169" s="126"/>
      <c r="O1169" s="126"/>
      <c r="P1169" s="126"/>
      <c r="Q1169" s="58"/>
      <c r="R1169" s="139"/>
      <c r="S1169" s="58"/>
      <c r="T1169" s="16"/>
      <c r="U1169" s="16"/>
      <c r="V1169" s="16"/>
      <c r="W1169" s="16"/>
      <c r="X1169" s="16"/>
      <c r="Y1169" s="16"/>
      <c r="Z1169" s="16"/>
      <c r="AA1169" s="140"/>
      <c r="AB1169" s="126"/>
      <c r="AC1169" s="16"/>
      <c r="AD1169" s="16"/>
      <c r="AE1169" s="16"/>
      <c r="AF1169" s="16"/>
      <c r="AG1169" s="16"/>
      <c r="AH1169" s="140"/>
      <c r="AI1169" s="126"/>
      <c r="AJ1169" s="16"/>
      <c r="AK1169" s="16"/>
      <c r="AL1169" s="16"/>
      <c r="AM1169" s="140"/>
      <c r="AN1169" s="141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40"/>
      <c r="BG1169" s="126"/>
      <c r="BH1169" s="16"/>
      <c r="BI1169" s="16"/>
      <c r="BJ1169" s="16"/>
      <c r="BK1169" s="16"/>
      <c r="BL1169" s="16"/>
      <c r="BM1169" s="16"/>
      <c r="BN1169" s="16"/>
      <c r="BO1169" s="16"/>
      <c r="BP1169" s="140"/>
      <c r="BQ1169" s="126"/>
      <c r="BR1169" s="16"/>
      <c r="BS1169" s="16"/>
      <c r="BT1169" s="16"/>
      <c r="BU1169" s="16"/>
      <c r="BV1169" s="16"/>
      <c r="BW1169" s="140"/>
      <c r="BX1169" s="126"/>
      <c r="BY1169" s="16"/>
      <c r="BZ1169" s="140"/>
      <c r="CA1169" s="126"/>
      <c r="CB1169" s="16"/>
      <c r="CC1169" s="140"/>
      <c r="CD1169" s="126"/>
      <c r="CE1169" s="16"/>
      <c r="CG1169" s="12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  <c r="DZ1169" s="16"/>
      <c r="EA1169" s="16"/>
      <c r="EB1169" s="16"/>
      <c r="EC1169" s="16"/>
      <c r="ED1169" s="16"/>
      <c r="EE1169" s="16"/>
      <c r="EF1169" s="16"/>
      <c r="EG1169" s="16"/>
      <c r="EH1169" s="16"/>
      <c r="EI1169" s="16"/>
      <c r="EJ1169" s="16"/>
      <c r="EK1169" s="16"/>
      <c r="EL1169" s="16"/>
      <c r="EM1169" s="16"/>
      <c r="EN1169" s="16"/>
      <c r="EO1169" s="16"/>
      <c r="EP1169" s="16"/>
      <c r="EQ1169" s="16"/>
    </row>
    <row r="1170" spans="1:147" s="107" customFormat="1" x14ac:dyDescent="0.2">
      <c r="A1170" s="81"/>
      <c r="B1170" s="16"/>
      <c r="C1170" s="115"/>
      <c r="D1170" s="116"/>
      <c r="E1170" s="16"/>
      <c r="F1170" s="16"/>
      <c r="G1170" s="16"/>
      <c r="H1170" s="16"/>
      <c r="J1170" s="126"/>
      <c r="K1170" s="126"/>
      <c r="L1170" s="126"/>
      <c r="M1170" s="126"/>
      <c r="N1170" s="126"/>
      <c r="O1170" s="126"/>
      <c r="P1170" s="126"/>
      <c r="Q1170" s="58"/>
      <c r="R1170" s="139"/>
      <c r="S1170" s="58"/>
      <c r="T1170" s="16"/>
      <c r="U1170" s="16"/>
      <c r="V1170" s="16"/>
      <c r="W1170" s="16"/>
      <c r="X1170" s="16"/>
      <c r="Y1170" s="16"/>
      <c r="Z1170" s="16"/>
      <c r="AA1170" s="140"/>
      <c r="AB1170" s="126"/>
      <c r="AC1170" s="16"/>
      <c r="AD1170" s="16"/>
      <c r="AE1170" s="16"/>
      <c r="AF1170" s="16"/>
      <c r="AG1170" s="16"/>
      <c r="AH1170" s="140"/>
      <c r="AI1170" s="126"/>
      <c r="AJ1170" s="16"/>
      <c r="AK1170" s="16"/>
      <c r="AL1170" s="16"/>
      <c r="AM1170" s="140"/>
      <c r="AN1170" s="141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40"/>
      <c r="BG1170" s="126"/>
      <c r="BH1170" s="16"/>
      <c r="BI1170" s="16"/>
      <c r="BJ1170" s="16"/>
      <c r="BK1170" s="16"/>
      <c r="BL1170" s="16"/>
      <c r="BM1170" s="16"/>
      <c r="BN1170" s="16"/>
      <c r="BO1170" s="16"/>
      <c r="BP1170" s="140"/>
      <c r="BQ1170" s="126"/>
      <c r="BR1170" s="16"/>
      <c r="BS1170" s="16"/>
      <c r="BT1170" s="16"/>
      <c r="BU1170" s="16"/>
      <c r="BV1170" s="16"/>
      <c r="BW1170" s="140"/>
      <c r="BX1170" s="126"/>
      <c r="BY1170" s="16"/>
      <c r="BZ1170" s="140"/>
      <c r="CA1170" s="126"/>
      <c r="CB1170" s="16"/>
      <c r="CC1170" s="140"/>
      <c r="CD1170" s="126"/>
      <c r="CE1170" s="16"/>
      <c r="CG1170" s="126"/>
      <c r="CH1170" s="16"/>
      <c r="CI1170" s="16"/>
      <c r="CJ1170" s="16"/>
      <c r="CK1170" s="16"/>
      <c r="CL1170" s="16"/>
      <c r="CM1170" s="16"/>
      <c r="CN1170" s="16"/>
      <c r="CO1170" s="16"/>
      <c r="CP1170" s="16"/>
      <c r="CQ1170" s="16"/>
      <c r="CR1170" s="16"/>
      <c r="CS1170" s="16"/>
      <c r="CT1170" s="16"/>
      <c r="CU1170" s="16"/>
      <c r="CV1170" s="16"/>
      <c r="CW1170" s="16"/>
      <c r="CX1170" s="16"/>
      <c r="CY1170" s="16"/>
      <c r="CZ1170" s="16"/>
      <c r="DA1170" s="16"/>
      <c r="DB1170" s="16"/>
      <c r="DC1170" s="16"/>
      <c r="DD1170" s="16"/>
      <c r="DE1170" s="16"/>
      <c r="DF1170" s="16"/>
      <c r="DG1170" s="16"/>
      <c r="DH1170" s="16"/>
      <c r="DI1170" s="16"/>
      <c r="DJ1170" s="16"/>
      <c r="DK1170" s="16"/>
      <c r="DL1170" s="16"/>
      <c r="DM1170" s="16"/>
      <c r="DN1170" s="16"/>
      <c r="DO1170" s="16"/>
      <c r="DP1170" s="16"/>
      <c r="DQ1170" s="16"/>
      <c r="DR1170" s="16"/>
      <c r="DS1170" s="16"/>
      <c r="DT1170" s="16"/>
      <c r="DU1170" s="16"/>
      <c r="DV1170" s="16"/>
      <c r="DW1170" s="16"/>
      <c r="DX1170" s="16"/>
      <c r="DY1170" s="16"/>
      <c r="DZ1170" s="16"/>
      <c r="EA1170" s="16"/>
      <c r="EB1170" s="16"/>
      <c r="EC1170" s="16"/>
      <c r="ED1170" s="16"/>
      <c r="EE1170" s="16"/>
      <c r="EF1170" s="16"/>
      <c r="EG1170" s="16"/>
      <c r="EH1170" s="16"/>
      <c r="EI1170" s="16"/>
      <c r="EJ1170" s="16"/>
      <c r="EK1170" s="16"/>
      <c r="EL1170" s="16"/>
      <c r="EM1170" s="16"/>
      <c r="EN1170" s="16"/>
      <c r="EO1170" s="16"/>
      <c r="EP1170" s="16"/>
      <c r="EQ1170" s="16"/>
    </row>
    <row r="1171" spans="1:147" s="107" customFormat="1" x14ac:dyDescent="0.2">
      <c r="A1171" s="81"/>
      <c r="B1171" s="16"/>
      <c r="C1171" s="115"/>
      <c r="D1171" s="116"/>
      <c r="E1171" s="16"/>
      <c r="F1171" s="16"/>
      <c r="G1171" s="16"/>
      <c r="H1171" s="16"/>
      <c r="J1171" s="126"/>
      <c r="K1171" s="126"/>
      <c r="L1171" s="126"/>
      <c r="M1171" s="126"/>
      <c r="N1171" s="126"/>
      <c r="O1171" s="126"/>
      <c r="P1171" s="126"/>
      <c r="Q1171" s="58"/>
      <c r="R1171" s="139"/>
      <c r="S1171" s="58"/>
      <c r="T1171" s="16"/>
      <c r="U1171" s="16"/>
      <c r="V1171" s="16"/>
      <c r="W1171" s="16"/>
      <c r="X1171" s="16"/>
      <c r="Y1171" s="16"/>
      <c r="Z1171" s="16"/>
      <c r="AA1171" s="140"/>
      <c r="AB1171" s="126"/>
      <c r="AC1171" s="16"/>
      <c r="AD1171" s="16"/>
      <c r="AE1171" s="16"/>
      <c r="AF1171" s="16"/>
      <c r="AG1171" s="16"/>
      <c r="AH1171" s="140"/>
      <c r="AI1171" s="126"/>
      <c r="AJ1171" s="16"/>
      <c r="AK1171" s="16"/>
      <c r="AL1171" s="16"/>
      <c r="AM1171" s="140"/>
      <c r="AN1171" s="141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40"/>
      <c r="BG1171" s="126"/>
      <c r="BH1171" s="16"/>
      <c r="BI1171" s="16"/>
      <c r="BJ1171" s="16"/>
      <c r="BK1171" s="16"/>
      <c r="BL1171" s="16"/>
      <c r="BM1171" s="16"/>
      <c r="BN1171" s="16"/>
      <c r="BO1171" s="16"/>
      <c r="BP1171" s="140"/>
      <c r="BQ1171" s="126"/>
      <c r="BR1171" s="16"/>
      <c r="BS1171" s="16"/>
      <c r="BT1171" s="16"/>
      <c r="BU1171" s="16"/>
      <c r="BV1171" s="16"/>
      <c r="BW1171" s="140"/>
      <c r="BX1171" s="126"/>
      <c r="BY1171" s="16"/>
      <c r="BZ1171" s="140"/>
      <c r="CA1171" s="126"/>
      <c r="CB1171" s="16"/>
      <c r="CC1171" s="140"/>
      <c r="CD1171" s="126"/>
      <c r="CE1171" s="16"/>
      <c r="CG1171" s="12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  <c r="DR1171" s="16"/>
      <c r="DS1171" s="16"/>
      <c r="DT1171" s="16"/>
      <c r="DU1171" s="16"/>
      <c r="DV1171" s="16"/>
      <c r="DW1171" s="16"/>
      <c r="DX1171" s="16"/>
      <c r="DY1171" s="16"/>
      <c r="DZ1171" s="16"/>
      <c r="EA1171" s="16"/>
      <c r="EB1171" s="16"/>
      <c r="EC1171" s="16"/>
      <c r="ED1171" s="16"/>
      <c r="EE1171" s="16"/>
      <c r="EF1171" s="16"/>
      <c r="EG1171" s="16"/>
      <c r="EH1171" s="16"/>
      <c r="EI1171" s="16"/>
      <c r="EJ1171" s="16"/>
      <c r="EK1171" s="16"/>
      <c r="EL1171" s="16"/>
      <c r="EM1171" s="16"/>
      <c r="EN1171" s="16"/>
      <c r="EO1171" s="16"/>
      <c r="EP1171" s="16"/>
      <c r="EQ1171" s="16"/>
    </row>
    <row r="1172" spans="1:147" s="107" customFormat="1" x14ac:dyDescent="0.2">
      <c r="A1172" s="81"/>
      <c r="B1172" s="16"/>
      <c r="C1172" s="115"/>
      <c r="D1172" s="116"/>
      <c r="E1172" s="16"/>
      <c r="F1172" s="16"/>
      <c r="G1172" s="16"/>
      <c r="H1172" s="16"/>
      <c r="J1172" s="126"/>
      <c r="K1172" s="126"/>
      <c r="L1172" s="126"/>
      <c r="M1172" s="126"/>
      <c r="N1172" s="126"/>
      <c r="O1172" s="126"/>
      <c r="P1172" s="126"/>
      <c r="Q1172" s="58"/>
      <c r="R1172" s="139"/>
      <c r="S1172" s="58"/>
      <c r="T1172" s="16"/>
      <c r="U1172" s="16"/>
      <c r="V1172" s="16"/>
      <c r="W1172" s="16"/>
      <c r="X1172" s="16"/>
      <c r="Y1172" s="16"/>
      <c r="Z1172" s="16"/>
      <c r="AA1172" s="140"/>
      <c r="AB1172" s="126"/>
      <c r="AC1172" s="16"/>
      <c r="AD1172" s="16"/>
      <c r="AE1172" s="16"/>
      <c r="AF1172" s="16"/>
      <c r="AG1172" s="16"/>
      <c r="AH1172" s="140"/>
      <c r="AI1172" s="126"/>
      <c r="AJ1172" s="16"/>
      <c r="AK1172" s="16"/>
      <c r="AL1172" s="16"/>
      <c r="AM1172" s="140"/>
      <c r="AN1172" s="141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40"/>
      <c r="BG1172" s="126"/>
      <c r="BH1172" s="16"/>
      <c r="BI1172" s="16"/>
      <c r="BJ1172" s="16"/>
      <c r="BK1172" s="16"/>
      <c r="BL1172" s="16"/>
      <c r="BM1172" s="16"/>
      <c r="BN1172" s="16"/>
      <c r="BO1172" s="16"/>
      <c r="BP1172" s="140"/>
      <c r="BQ1172" s="126"/>
      <c r="BR1172" s="16"/>
      <c r="BS1172" s="16"/>
      <c r="BT1172" s="16"/>
      <c r="BU1172" s="16"/>
      <c r="BV1172" s="16"/>
      <c r="BW1172" s="140"/>
      <c r="BX1172" s="126"/>
      <c r="BY1172" s="16"/>
      <c r="BZ1172" s="140"/>
      <c r="CA1172" s="126"/>
      <c r="CB1172" s="16"/>
      <c r="CC1172" s="140"/>
      <c r="CD1172" s="126"/>
      <c r="CE1172" s="16"/>
      <c r="CG1172" s="12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  <c r="DR1172" s="16"/>
      <c r="DS1172" s="16"/>
      <c r="DT1172" s="16"/>
      <c r="DU1172" s="16"/>
      <c r="DV1172" s="16"/>
      <c r="DW1172" s="16"/>
      <c r="DX1172" s="16"/>
      <c r="DY1172" s="16"/>
      <c r="DZ1172" s="16"/>
      <c r="EA1172" s="16"/>
      <c r="EB1172" s="16"/>
      <c r="EC1172" s="16"/>
      <c r="ED1172" s="16"/>
      <c r="EE1172" s="16"/>
      <c r="EF1172" s="16"/>
      <c r="EG1172" s="16"/>
      <c r="EH1172" s="16"/>
      <c r="EI1172" s="16"/>
      <c r="EJ1172" s="16"/>
      <c r="EK1172" s="16"/>
      <c r="EL1172" s="16"/>
      <c r="EM1172" s="16"/>
      <c r="EN1172" s="16"/>
      <c r="EO1172" s="16"/>
      <c r="EP1172" s="16"/>
      <c r="EQ1172" s="16"/>
    </row>
    <row r="1173" spans="1:147" s="107" customFormat="1" x14ac:dyDescent="0.2">
      <c r="A1173" s="81"/>
      <c r="B1173" s="16"/>
      <c r="C1173" s="115"/>
      <c r="D1173" s="116"/>
      <c r="E1173" s="16"/>
      <c r="F1173" s="16"/>
      <c r="G1173" s="16"/>
      <c r="H1173" s="16"/>
      <c r="J1173" s="126"/>
      <c r="K1173" s="126"/>
      <c r="L1173" s="126"/>
      <c r="M1173" s="126"/>
      <c r="N1173" s="126"/>
      <c r="O1173" s="126"/>
      <c r="P1173" s="126"/>
      <c r="Q1173" s="58"/>
      <c r="R1173" s="139"/>
      <c r="S1173" s="58"/>
      <c r="T1173" s="16"/>
      <c r="U1173" s="16"/>
      <c r="V1173" s="16"/>
      <c r="W1173" s="16"/>
      <c r="X1173" s="16"/>
      <c r="Y1173" s="16"/>
      <c r="Z1173" s="16"/>
      <c r="AA1173" s="140"/>
      <c r="AB1173" s="126"/>
      <c r="AC1173" s="16"/>
      <c r="AD1173" s="16"/>
      <c r="AE1173" s="16"/>
      <c r="AF1173" s="16"/>
      <c r="AG1173" s="16"/>
      <c r="AH1173" s="140"/>
      <c r="AI1173" s="126"/>
      <c r="AJ1173" s="16"/>
      <c r="AK1173" s="16"/>
      <c r="AL1173" s="16"/>
      <c r="AM1173" s="140"/>
      <c r="AN1173" s="141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40"/>
      <c r="BG1173" s="126"/>
      <c r="BH1173" s="16"/>
      <c r="BI1173" s="16"/>
      <c r="BJ1173" s="16"/>
      <c r="BK1173" s="16"/>
      <c r="BL1173" s="16"/>
      <c r="BM1173" s="16"/>
      <c r="BN1173" s="16"/>
      <c r="BO1173" s="16"/>
      <c r="BP1173" s="140"/>
      <c r="BQ1173" s="126"/>
      <c r="BR1173" s="16"/>
      <c r="BS1173" s="16"/>
      <c r="BT1173" s="16"/>
      <c r="BU1173" s="16"/>
      <c r="BV1173" s="16"/>
      <c r="BW1173" s="140"/>
      <c r="BX1173" s="126"/>
      <c r="BY1173" s="16"/>
      <c r="BZ1173" s="140"/>
      <c r="CA1173" s="126"/>
      <c r="CB1173" s="16"/>
      <c r="CC1173" s="140"/>
      <c r="CD1173" s="126"/>
      <c r="CE1173" s="16"/>
      <c r="CG1173" s="12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  <c r="DZ1173" s="16"/>
      <c r="EA1173" s="16"/>
      <c r="EB1173" s="16"/>
      <c r="EC1173" s="16"/>
      <c r="ED1173" s="16"/>
      <c r="EE1173" s="16"/>
      <c r="EF1173" s="16"/>
      <c r="EG1173" s="16"/>
      <c r="EH1173" s="16"/>
      <c r="EI1173" s="16"/>
      <c r="EJ1173" s="16"/>
      <c r="EK1173" s="16"/>
      <c r="EL1173" s="16"/>
      <c r="EM1173" s="16"/>
      <c r="EN1173" s="16"/>
      <c r="EO1173" s="16"/>
      <c r="EP1173" s="16"/>
      <c r="EQ1173" s="16"/>
    </row>
    <row r="1174" spans="1:147" s="107" customFormat="1" x14ac:dyDescent="0.2">
      <c r="A1174" s="81"/>
      <c r="B1174" s="16"/>
      <c r="C1174" s="115"/>
      <c r="D1174" s="116"/>
      <c r="E1174" s="16"/>
      <c r="F1174" s="16"/>
      <c r="G1174" s="16"/>
      <c r="H1174" s="16"/>
      <c r="J1174" s="126"/>
      <c r="K1174" s="126"/>
      <c r="L1174" s="126"/>
      <c r="M1174" s="126"/>
      <c r="N1174" s="126"/>
      <c r="O1174" s="126"/>
      <c r="P1174" s="126"/>
      <c r="Q1174" s="58"/>
      <c r="R1174" s="139"/>
      <c r="S1174" s="58"/>
      <c r="T1174" s="16"/>
      <c r="U1174" s="16"/>
      <c r="V1174" s="16"/>
      <c r="W1174" s="16"/>
      <c r="X1174" s="16"/>
      <c r="Y1174" s="16"/>
      <c r="Z1174" s="16"/>
      <c r="AA1174" s="140"/>
      <c r="AB1174" s="126"/>
      <c r="AC1174" s="16"/>
      <c r="AD1174" s="16"/>
      <c r="AE1174" s="16"/>
      <c r="AF1174" s="16"/>
      <c r="AG1174" s="16"/>
      <c r="AH1174" s="140"/>
      <c r="AI1174" s="126"/>
      <c r="AJ1174" s="16"/>
      <c r="AK1174" s="16"/>
      <c r="AL1174" s="16"/>
      <c r="AM1174" s="140"/>
      <c r="AN1174" s="141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40"/>
      <c r="BG1174" s="126"/>
      <c r="BH1174" s="16"/>
      <c r="BI1174" s="16"/>
      <c r="BJ1174" s="16"/>
      <c r="BK1174" s="16"/>
      <c r="BL1174" s="16"/>
      <c r="BM1174" s="16"/>
      <c r="BN1174" s="16"/>
      <c r="BO1174" s="16"/>
      <c r="BP1174" s="140"/>
      <c r="BQ1174" s="126"/>
      <c r="BR1174" s="16"/>
      <c r="BS1174" s="16"/>
      <c r="BT1174" s="16"/>
      <c r="BU1174" s="16"/>
      <c r="BV1174" s="16"/>
      <c r="BW1174" s="140"/>
      <c r="BX1174" s="126"/>
      <c r="BY1174" s="16"/>
      <c r="BZ1174" s="140"/>
      <c r="CA1174" s="126"/>
      <c r="CB1174" s="16"/>
      <c r="CC1174" s="140"/>
      <c r="CD1174" s="126"/>
      <c r="CE1174" s="16"/>
      <c r="CG1174" s="126"/>
      <c r="CH1174" s="16"/>
      <c r="CI1174" s="16"/>
      <c r="CJ1174" s="16"/>
      <c r="CK1174" s="16"/>
      <c r="CL1174" s="16"/>
      <c r="CM1174" s="16"/>
      <c r="CN1174" s="16"/>
      <c r="CO1174" s="16"/>
      <c r="CP1174" s="16"/>
      <c r="CQ1174" s="16"/>
      <c r="CR1174" s="16"/>
      <c r="CS1174" s="16"/>
      <c r="CT1174" s="16"/>
      <c r="CU1174" s="16"/>
      <c r="CV1174" s="16"/>
      <c r="CW1174" s="16"/>
      <c r="CX1174" s="16"/>
      <c r="CY1174" s="16"/>
      <c r="CZ1174" s="16"/>
      <c r="DA1174" s="16"/>
      <c r="DB1174" s="16"/>
      <c r="DC1174" s="16"/>
      <c r="DD1174" s="16"/>
      <c r="DE1174" s="16"/>
      <c r="DF1174" s="16"/>
      <c r="DG1174" s="16"/>
      <c r="DH1174" s="16"/>
      <c r="DI1174" s="16"/>
      <c r="DJ1174" s="16"/>
      <c r="DK1174" s="16"/>
      <c r="DL1174" s="16"/>
      <c r="DM1174" s="16"/>
      <c r="DN1174" s="16"/>
      <c r="DO1174" s="16"/>
      <c r="DP1174" s="16"/>
      <c r="DQ1174" s="16"/>
      <c r="DR1174" s="16"/>
      <c r="DS1174" s="16"/>
      <c r="DT1174" s="16"/>
      <c r="DU1174" s="16"/>
      <c r="DV1174" s="16"/>
      <c r="DW1174" s="16"/>
      <c r="DX1174" s="16"/>
      <c r="DY1174" s="16"/>
      <c r="DZ1174" s="16"/>
      <c r="EA1174" s="16"/>
      <c r="EB1174" s="16"/>
      <c r="EC1174" s="16"/>
      <c r="ED1174" s="16"/>
      <c r="EE1174" s="16"/>
      <c r="EF1174" s="16"/>
      <c r="EG1174" s="16"/>
      <c r="EH1174" s="16"/>
      <c r="EI1174" s="16"/>
      <c r="EJ1174" s="16"/>
      <c r="EK1174" s="16"/>
      <c r="EL1174" s="16"/>
      <c r="EM1174" s="16"/>
      <c r="EN1174" s="16"/>
      <c r="EO1174" s="16"/>
      <c r="EP1174" s="16"/>
      <c r="EQ1174" s="16"/>
    </row>
    <row r="1175" spans="1:147" s="107" customFormat="1" x14ac:dyDescent="0.2">
      <c r="A1175" s="81"/>
      <c r="B1175" s="16"/>
      <c r="C1175" s="115"/>
      <c r="D1175" s="116"/>
      <c r="E1175" s="16"/>
      <c r="F1175" s="16"/>
      <c r="G1175" s="16"/>
      <c r="H1175" s="16"/>
      <c r="J1175" s="126"/>
      <c r="K1175" s="126"/>
      <c r="L1175" s="126"/>
      <c r="M1175" s="126"/>
      <c r="N1175" s="126"/>
      <c r="O1175" s="126"/>
      <c r="P1175" s="126"/>
      <c r="Q1175" s="58"/>
      <c r="R1175" s="139"/>
      <c r="S1175" s="58"/>
      <c r="T1175" s="16"/>
      <c r="U1175" s="16"/>
      <c r="V1175" s="16"/>
      <c r="W1175" s="16"/>
      <c r="X1175" s="16"/>
      <c r="Y1175" s="16"/>
      <c r="Z1175" s="16"/>
      <c r="AA1175" s="140"/>
      <c r="AB1175" s="126"/>
      <c r="AC1175" s="16"/>
      <c r="AD1175" s="16"/>
      <c r="AE1175" s="16"/>
      <c r="AF1175" s="16"/>
      <c r="AG1175" s="16"/>
      <c r="AH1175" s="140"/>
      <c r="AI1175" s="126"/>
      <c r="AJ1175" s="16"/>
      <c r="AK1175" s="16"/>
      <c r="AL1175" s="16"/>
      <c r="AM1175" s="140"/>
      <c r="AN1175" s="141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40"/>
      <c r="BG1175" s="126"/>
      <c r="BH1175" s="16"/>
      <c r="BI1175" s="16"/>
      <c r="BJ1175" s="16"/>
      <c r="BK1175" s="16"/>
      <c r="BL1175" s="16"/>
      <c r="BM1175" s="16"/>
      <c r="BN1175" s="16"/>
      <c r="BO1175" s="16"/>
      <c r="BP1175" s="140"/>
      <c r="BQ1175" s="126"/>
      <c r="BR1175" s="16"/>
      <c r="BS1175" s="16"/>
      <c r="BT1175" s="16"/>
      <c r="BU1175" s="16"/>
      <c r="BV1175" s="16"/>
      <c r="BW1175" s="140"/>
      <c r="BX1175" s="126"/>
      <c r="BY1175" s="16"/>
      <c r="BZ1175" s="140"/>
      <c r="CA1175" s="126"/>
      <c r="CB1175" s="16"/>
      <c r="CC1175" s="140"/>
      <c r="CD1175" s="126"/>
      <c r="CE1175" s="16"/>
      <c r="CG1175" s="12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  <c r="DZ1175" s="16"/>
      <c r="EA1175" s="16"/>
      <c r="EB1175" s="16"/>
      <c r="EC1175" s="16"/>
      <c r="ED1175" s="16"/>
      <c r="EE1175" s="16"/>
      <c r="EF1175" s="16"/>
      <c r="EG1175" s="16"/>
      <c r="EH1175" s="16"/>
      <c r="EI1175" s="16"/>
      <c r="EJ1175" s="16"/>
      <c r="EK1175" s="16"/>
      <c r="EL1175" s="16"/>
      <c r="EM1175" s="16"/>
      <c r="EN1175" s="16"/>
      <c r="EO1175" s="16"/>
      <c r="EP1175" s="16"/>
      <c r="EQ1175" s="16"/>
    </row>
    <row r="1176" spans="1:147" s="107" customFormat="1" x14ac:dyDescent="0.2">
      <c r="A1176" s="81"/>
      <c r="B1176" s="16"/>
      <c r="C1176" s="115"/>
      <c r="D1176" s="116"/>
      <c r="E1176" s="16"/>
      <c r="F1176" s="16"/>
      <c r="G1176" s="16"/>
      <c r="H1176" s="16"/>
      <c r="J1176" s="126"/>
      <c r="K1176" s="126"/>
      <c r="L1176" s="126"/>
      <c r="M1176" s="126"/>
      <c r="N1176" s="126"/>
      <c r="O1176" s="126"/>
      <c r="P1176" s="126"/>
      <c r="Q1176" s="58"/>
      <c r="R1176" s="139"/>
      <c r="S1176" s="58"/>
      <c r="T1176" s="16"/>
      <c r="U1176" s="16"/>
      <c r="V1176" s="16"/>
      <c r="W1176" s="16"/>
      <c r="X1176" s="16"/>
      <c r="Y1176" s="16"/>
      <c r="Z1176" s="16"/>
      <c r="AA1176" s="140"/>
      <c r="AB1176" s="126"/>
      <c r="AC1176" s="16"/>
      <c r="AD1176" s="16"/>
      <c r="AE1176" s="16"/>
      <c r="AF1176" s="16"/>
      <c r="AG1176" s="16"/>
      <c r="AH1176" s="140"/>
      <c r="AI1176" s="126"/>
      <c r="AJ1176" s="16"/>
      <c r="AK1176" s="16"/>
      <c r="AL1176" s="16"/>
      <c r="AM1176" s="140"/>
      <c r="AN1176" s="141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40"/>
      <c r="BG1176" s="126"/>
      <c r="BH1176" s="16"/>
      <c r="BI1176" s="16"/>
      <c r="BJ1176" s="16"/>
      <c r="BK1176" s="16"/>
      <c r="BL1176" s="16"/>
      <c r="BM1176" s="16"/>
      <c r="BN1176" s="16"/>
      <c r="BO1176" s="16"/>
      <c r="BP1176" s="140"/>
      <c r="BQ1176" s="126"/>
      <c r="BR1176" s="16"/>
      <c r="BS1176" s="16"/>
      <c r="BT1176" s="16"/>
      <c r="BU1176" s="16"/>
      <c r="BV1176" s="16"/>
      <c r="BW1176" s="140"/>
      <c r="BX1176" s="126"/>
      <c r="BY1176" s="16"/>
      <c r="BZ1176" s="140"/>
      <c r="CA1176" s="126"/>
      <c r="CB1176" s="16"/>
      <c r="CC1176" s="140"/>
      <c r="CD1176" s="126"/>
      <c r="CE1176" s="16"/>
      <c r="CG1176" s="126"/>
      <c r="CH1176" s="16"/>
      <c r="CI1176" s="16"/>
      <c r="CJ1176" s="16"/>
      <c r="CK1176" s="16"/>
      <c r="CL1176" s="16"/>
      <c r="CM1176" s="16"/>
      <c r="CN1176" s="16"/>
      <c r="CO1176" s="16"/>
      <c r="CP1176" s="16"/>
      <c r="CQ1176" s="16"/>
      <c r="CR1176" s="16"/>
      <c r="CS1176" s="16"/>
      <c r="CT1176" s="16"/>
      <c r="CU1176" s="16"/>
      <c r="CV1176" s="16"/>
      <c r="CW1176" s="16"/>
      <c r="CX1176" s="16"/>
      <c r="CY1176" s="16"/>
      <c r="CZ1176" s="16"/>
      <c r="DA1176" s="16"/>
      <c r="DB1176" s="16"/>
      <c r="DC1176" s="16"/>
      <c r="DD1176" s="16"/>
      <c r="DE1176" s="16"/>
      <c r="DF1176" s="16"/>
      <c r="DG1176" s="16"/>
      <c r="DH1176" s="16"/>
      <c r="DI1176" s="16"/>
      <c r="DJ1176" s="16"/>
      <c r="DK1176" s="16"/>
      <c r="DL1176" s="16"/>
      <c r="DM1176" s="16"/>
      <c r="DN1176" s="16"/>
      <c r="DO1176" s="16"/>
      <c r="DP1176" s="16"/>
      <c r="DQ1176" s="16"/>
      <c r="DR1176" s="16"/>
      <c r="DS1176" s="16"/>
      <c r="DT1176" s="16"/>
      <c r="DU1176" s="16"/>
      <c r="DV1176" s="16"/>
      <c r="DW1176" s="16"/>
      <c r="DX1176" s="16"/>
      <c r="DY1176" s="16"/>
      <c r="DZ1176" s="16"/>
      <c r="EA1176" s="16"/>
      <c r="EB1176" s="16"/>
      <c r="EC1176" s="16"/>
      <c r="ED1176" s="16"/>
      <c r="EE1176" s="16"/>
      <c r="EF1176" s="16"/>
      <c r="EG1176" s="16"/>
      <c r="EH1176" s="16"/>
      <c r="EI1176" s="16"/>
      <c r="EJ1176" s="16"/>
      <c r="EK1176" s="16"/>
      <c r="EL1176" s="16"/>
      <c r="EM1176" s="16"/>
      <c r="EN1176" s="16"/>
      <c r="EO1176" s="16"/>
      <c r="EP1176" s="16"/>
      <c r="EQ1176" s="16"/>
    </row>
    <row r="1177" spans="1:147" s="107" customFormat="1" x14ac:dyDescent="0.2">
      <c r="A1177" s="81"/>
      <c r="B1177" s="16"/>
      <c r="C1177" s="115"/>
      <c r="D1177" s="116"/>
      <c r="E1177" s="16"/>
      <c r="F1177" s="16"/>
      <c r="G1177" s="16"/>
      <c r="H1177" s="16"/>
      <c r="J1177" s="126"/>
      <c r="K1177" s="126"/>
      <c r="L1177" s="126"/>
      <c r="M1177" s="126"/>
      <c r="N1177" s="126"/>
      <c r="O1177" s="126"/>
      <c r="P1177" s="126"/>
      <c r="Q1177" s="58"/>
      <c r="R1177" s="139"/>
      <c r="S1177" s="58"/>
      <c r="T1177" s="16"/>
      <c r="U1177" s="16"/>
      <c r="V1177" s="16"/>
      <c r="W1177" s="16"/>
      <c r="X1177" s="16"/>
      <c r="Y1177" s="16"/>
      <c r="Z1177" s="16"/>
      <c r="AA1177" s="140"/>
      <c r="AB1177" s="126"/>
      <c r="AC1177" s="16"/>
      <c r="AD1177" s="16"/>
      <c r="AE1177" s="16"/>
      <c r="AF1177" s="16"/>
      <c r="AG1177" s="16"/>
      <c r="AH1177" s="140"/>
      <c r="AI1177" s="126"/>
      <c r="AJ1177" s="16"/>
      <c r="AK1177" s="16"/>
      <c r="AL1177" s="16"/>
      <c r="AM1177" s="140"/>
      <c r="AN1177" s="141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40"/>
      <c r="BG1177" s="126"/>
      <c r="BH1177" s="16"/>
      <c r="BI1177" s="16"/>
      <c r="BJ1177" s="16"/>
      <c r="BK1177" s="16"/>
      <c r="BL1177" s="16"/>
      <c r="BM1177" s="16"/>
      <c r="BN1177" s="16"/>
      <c r="BO1177" s="16"/>
      <c r="BP1177" s="140"/>
      <c r="BQ1177" s="126"/>
      <c r="BR1177" s="16"/>
      <c r="BS1177" s="16"/>
      <c r="BT1177" s="16"/>
      <c r="BU1177" s="16"/>
      <c r="BV1177" s="16"/>
      <c r="BW1177" s="140"/>
      <c r="BX1177" s="126"/>
      <c r="BY1177" s="16"/>
      <c r="BZ1177" s="140"/>
      <c r="CA1177" s="126"/>
      <c r="CB1177" s="16"/>
      <c r="CC1177" s="140"/>
      <c r="CD1177" s="126"/>
      <c r="CE1177" s="16"/>
      <c r="CG1177" s="12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  <c r="DR1177" s="16"/>
      <c r="DS1177" s="16"/>
      <c r="DT1177" s="16"/>
      <c r="DU1177" s="16"/>
      <c r="DV1177" s="16"/>
      <c r="DW1177" s="16"/>
      <c r="DX1177" s="16"/>
      <c r="DY1177" s="16"/>
      <c r="DZ1177" s="16"/>
      <c r="EA1177" s="16"/>
      <c r="EB1177" s="16"/>
      <c r="EC1177" s="16"/>
      <c r="ED1177" s="16"/>
      <c r="EE1177" s="16"/>
      <c r="EF1177" s="16"/>
      <c r="EG1177" s="16"/>
      <c r="EH1177" s="16"/>
      <c r="EI1177" s="16"/>
      <c r="EJ1177" s="16"/>
      <c r="EK1177" s="16"/>
      <c r="EL1177" s="16"/>
      <c r="EM1177" s="16"/>
      <c r="EN1177" s="16"/>
      <c r="EO1177" s="16"/>
      <c r="EP1177" s="16"/>
      <c r="EQ1177" s="16"/>
    </row>
    <row r="1178" spans="1:147" s="107" customFormat="1" x14ac:dyDescent="0.2">
      <c r="A1178" s="81"/>
      <c r="B1178" s="16"/>
      <c r="C1178" s="115"/>
      <c r="D1178" s="116"/>
      <c r="E1178" s="16"/>
      <c r="F1178" s="16"/>
      <c r="G1178" s="16"/>
      <c r="H1178" s="16"/>
      <c r="J1178" s="126"/>
      <c r="K1178" s="126"/>
      <c r="L1178" s="126"/>
      <c r="M1178" s="126"/>
      <c r="N1178" s="126"/>
      <c r="O1178" s="126"/>
      <c r="P1178" s="126"/>
      <c r="Q1178" s="58"/>
      <c r="R1178" s="139"/>
      <c r="S1178" s="58"/>
      <c r="T1178" s="16"/>
      <c r="U1178" s="16"/>
      <c r="V1178" s="16"/>
      <c r="W1178" s="16"/>
      <c r="X1178" s="16"/>
      <c r="Y1178" s="16"/>
      <c r="Z1178" s="16"/>
      <c r="AA1178" s="140"/>
      <c r="AB1178" s="126"/>
      <c r="AC1178" s="16"/>
      <c r="AD1178" s="16"/>
      <c r="AE1178" s="16"/>
      <c r="AF1178" s="16"/>
      <c r="AG1178" s="16"/>
      <c r="AH1178" s="140"/>
      <c r="AI1178" s="126"/>
      <c r="AJ1178" s="16"/>
      <c r="AK1178" s="16"/>
      <c r="AL1178" s="16"/>
      <c r="AM1178" s="140"/>
      <c r="AN1178" s="141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40"/>
      <c r="BG1178" s="126"/>
      <c r="BH1178" s="16"/>
      <c r="BI1178" s="16"/>
      <c r="BJ1178" s="16"/>
      <c r="BK1178" s="16"/>
      <c r="BL1178" s="16"/>
      <c r="BM1178" s="16"/>
      <c r="BN1178" s="16"/>
      <c r="BO1178" s="16"/>
      <c r="BP1178" s="140"/>
      <c r="BQ1178" s="126"/>
      <c r="BR1178" s="16"/>
      <c r="BS1178" s="16"/>
      <c r="BT1178" s="16"/>
      <c r="BU1178" s="16"/>
      <c r="BV1178" s="16"/>
      <c r="BW1178" s="140"/>
      <c r="BX1178" s="126"/>
      <c r="BY1178" s="16"/>
      <c r="BZ1178" s="140"/>
      <c r="CA1178" s="126"/>
      <c r="CB1178" s="16"/>
      <c r="CC1178" s="140"/>
      <c r="CD1178" s="126"/>
      <c r="CE1178" s="16"/>
      <c r="CG1178" s="126"/>
      <c r="CH1178" s="16"/>
      <c r="CI1178" s="16"/>
      <c r="CJ1178" s="16"/>
      <c r="CK1178" s="16"/>
      <c r="CL1178" s="16"/>
      <c r="CM1178" s="16"/>
      <c r="CN1178" s="16"/>
      <c r="CO1178" s="16"/>
      <c r="CP1178" s="16"/>
      <c r="CQ1178" s="16"/>
      <c r="CR1178" s="16"/>
      <c r="CS1178" s="16"/>
      <c r="CT1178" s="16"/>
      <c r="CU1178" s="16"/>
      <c r="CV1178" s="16"/>
      <c r="CW1178" s="16"/>
      <c r="CX1178" s="16"/>
      <c r="CY1178" s="16"/>
      <c r="CZ1178" s="16"/>
      <c r="DA1178" s="16"/>
      <c r="DB1178" s="16"/>
      <c r="DC1178" s="16"/>
      <c r="DD1178" s="16"/>
      <c r="DE1178" s="16"/>
      <c r="DF1178" s="16"/>
      <c r="DG1178" s="16"/>
      <c r="DH1178" s="16"/>
      <c r="DI1178" s="16"/>
      <c r="DJ1178" s="16"/>
      <c r="DK1178" s="16"/>
      <c r="DL1178" s="16"/>
      <c r="DM1178" s="16"/>
      <c r="DN1178" s="16"/>
      <c r="DO1178" s="16"/>
      <c r="DP1178" s="16"/>
      <c r="DQ1178" s="16"/>
      <c r="DR1178" s="16"/>
      <c r="DS1178" s="16"/>
      <c r="DT1178" s="16"/>
      <c r="DU1178" s="16"/>
      <c r="DV1178" s="16"/>
      <c r="DW1178" s="16"/>
      <c r="DX1178" s="16"/>
      <c r="DY1178" s="16"/>
      <c r="DZ1178" s="16"/>
      <c r="EA1178" s="16"/>
      <c r="EB1178" s="16"/>
      <c r="EC1178" s="16"/>
      <c r="ED1178" s="16"/>
      <c r="EE1178" s="16"/>
      <c r="EF1178" s="16"/>
      <c r="EG1178" s="16"/>
      <c r="EH1178" s="16"/>
      <c r="EI1178" s="16"/>
      <c r="EJ1178" s="16"/>
      <c r="EK1178" s="16"/>
      <c r="EL1178" s="16"/>
      <c r="EM1178" s="16"/>
      <c r="EN1178" s="16"/>
      <c r="EO1178" s="16"/>
      <c r="EP1178" s="16"/>
      <c r="EQ1178" s="16"/>
    </row>
    <row r="1179" spans="1:147" s="107" customFormat="1" x14ac:dyDescent="0.2">
      <c r="A1179" s="81"/>
      <c r="B1179" s="16"/>
      <c r="C1179" s="115"/>
      <c r="D1179" s="116"/>
      <c r="E1179" s="16"/>
      <c r="F1179" s="16"/>
      <c r="G1179" s="16"/>
      <c r="H1179" s="16"/>
      <c r="J1179" s="126"/>
      <c r="K1179" s="126"/>
      <c r="L1179" s="126"/>
      <c r="M1179" s="126"/>
      <c r="N1179" s="126"/>
      <c r="O1179" s="126"/>
      <c r="P1179" s="126"/>
      <c r="Q1179" s="58"/>
      <c r="R1179" s="139"/>
      <c r="S1179" s="58"/>
      <c r="T1179" s="16"/>
      <c r="U1179" s="16"/>
      <c r="V1179" s="16"/>
      <c r="W1179" s="16"/>
      <c r="X1179" s="16"/>
      <c r="Y1179" s="16"/>
      <c r="Z1179" s="16"/>
      <c r="AA1179" s="140"/>
      <c r="AB1179" s="126"/>
      <c r="AC1179" s="16"/>
      <c r="AD1179" s="16"/>
      <c r="AE1179" s="16"/>
      <c r="AF1179" s="16"/>
      <c r="AG1179" s="16"/>
      <c r="AH1179" s="140"/>
      <c r="AI1179" s="126"/>
      <c r="AJ1179" s="16"/>
      <c r="AK1179" s="16"/>
      <c r="AL1179" s="16"/>
      <c r="AM1179" s="140"/>
      <c r="AN1179" s="141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40"/>
      <c r="BG1179" s="126"/>
      <c r="BH1179" s="16"/>
      <c r="BI1179" s="16"/>
      <c r="BJ1179" s="16"/>
      <c r="BK1179" s="16"/>
      <c r="BL1179" s="16"/>
      <c r="BM1179" s="16"/>
      <c r="BN1179" s="16"/>
      <c r="BO1179" s="16"/>
      <c r="BP1179" s="140"/>
      <c r="BQ1179" s="126"/>
      <c r="BR1179" s="16"/>
      <c r="BS1179" s="16"/>
      <c r="BT1179" s="16"/>
      <c r="BU1179" s="16"/>
      <c r="BV1179" s="16"/>
      <c r="BW1179" s="140"/>
      <c r="BX1179" s="126"/>
      <c r="BY1179" s="16"/>
      <c r="BZ1179" s="140"/>
      <c r="CA1179" s="126"/>
      <c r="CB1179" s="16"/>
      <c r="CC1179" s="140"/>
      <c r="CD1179" s="126"/>
      <c r="CE1179" s="16"/>
      <c r="CG1179" s="12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  <c r="DR1179" s="16"/>
      <c r="DS1179" s="16"/>
      <c r="DT1179" s="16"/>
      <c r="DU1179" s="16"/>
      <c r="DV1179" s="16"/>
      <c r="DW1179" s="16"/>
      <c r="DX1179" s="16"/>
      <c r="DY1179" s="16"/>
      <c r="DZ1179" s="16"/>
      <c r="EA1179" s="16"/>
      <c r="EB1179" s="16"/>
      <c r="EC1179" s="16"/>
      <c r="ED1179" s="16"/>
      <c r="EE1179" s="16"/>
      <c r="EF1179" s="16"/>
      <c r="EG1179" s="16"/>
      <c r="EH1179" s="16"/>
      <c r="EI1179" s="16"/>
      <c r="EJ1179" s="16"/>
      <c r="EK1179" s="16"/>
      <c r="EL1179" s="16"/>
      <c r="EM1179" s="16"/>
      <c r="EN1179" s="16"/>
      <c r="EO1179" s="16"/>
      <c r="EP1179" s="16"/>
      <c r="EQ1179" s="16"/>
    </row>
    <row r="1180" spans="1:147" s="107" customFormat="1" x14ac:dyDescent="0.2">
      <c r="A1180" s="81"/>
      <c r="B1180" s="16"/>
      <c r="C1180" s="115"/>
      <c r="D1180" s="116"/>
      <c r="E1180" s="16"/>
      <c r="F1180" s="16"/>
      <c r="G1180" s="16"/>
      <c r="H1180" s="16"/>
      <c r="J1180" s="126"/>
      <c r="K1180" s="126"/>
      <c r="L1180" s="126"/>
      <c r="M1180" s="126"/>
      <c r="N1180" s="126"/>
      <c r="O1180" s="126"/>
      <c r="P1180" s="126"/>
      <c r="Q1180" s="58"/>
      <c r="R1180" s="139"/>
      <c r="S1180" s="58"/>
      <c r="T1180" s="16"/>
      <c r="U1180" s="16"/>
      <c r="V1180" s="16"/>
      <c r="W1180" s="16"/>
      <c r="X1180" s="16"/>
      <c r="Y1180" s="16"/>
      <c r="Z1180" s="16"/>
      <c r="AA1180" s="140"/>
      <c r="AB1180" s="126"/>
      <c r="AC1180" s="16"/>
      <c r="AD1180" s="16"/>
      <c r="AE1180" s="16"/>
      <c r="AF1180" s="16"/>
      <c r="AG1180" s="16"/>
      <c r="AH1180" s="140"/>
      <c r="AI1180" s="126"/>
      <c r="AJ1180" s="16"/>
      <c r="AK1180" s="16"/>
      <c r="AL1180" s="16"/>
      <c r="AM1180" s="140"/>
      <c r="AN1180" s="141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40"/>
      <c r="BG1180" s="126"/>
      <c r="BH1180" s="16"/>
      <c r="BI1180" s="16"/>
      <c r="BJ1180" s="16"/>
      <c r="BK1180" s="16"/>
      <c r="BL1180" s="16"/>
      <c r="BM1180" s="16"/>
      <c r="BN1180" s="16"/>
      <c r="BO1180" s="16"/>
      <c r="BP1180" s="140"/>
      <c r="BQ1180" s="126"/>
      <c r="BR1180" s="16"/>
      <c r="BS1180" s="16"/>
      <c r="BT1180" s="16"/>
      <c r="BU1180" s="16"/>
      <c r="BV1180" s="16"/>
      <c r="BW1180" s="140"/>
      <c r="BX1180" s="126"/>
      <c r="BY1180" s="16"/>
      <c r="BZ1180" s="140"/>
      <c r="CA1180" s="126"/>
      <c r="CB1180" s="16"/>
      <c r="CC1180" s="140"/>
      <c r="CD1180" s="126"/>
      <c r="CE1180" s="16"/>
      <c r="CG1180" s="12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  <c r="DZ1180" s="16"/>
      <c r="EA1180" s="16"/>
      <c r="EB1180" s="16"/>
      <c r="EC1180" s="16"/>
      <c r="ED1180" s="16"/>
      <c r="EE1180" s="16"/>
      <c r="EF1180" s="16"/>
      <c r="EG1180" s="16"/>
      <c r="EH1180" s="16"/>
      <c r="EI1180" s="16"/>
      <c r="EJ1180" s="16"/>
      <c r="EK1180" s="16"/>
      <c r="EL1180" s="16"/>
      <c r="EM1180" s="16"/>
      <c r="EN1180" s="16"/>
      <c r="EO1180" s="16"/>
      <c r="EP1180" s="16"/>
      <c r="EQ1180" s="16"/>
    </row>
    <row r="1181" spans="1:147" s="107" customFormat="1" x14ac:dyDescent="0.2">
      <c r="A1181" s="81"/>
      <c r="B1181" s="16"/>
      <c r="C1181" s="115"/>
      <c r="D1181" s="116"/>
      <c r="E1181" s="16"/>
      <c r="F1181" s="16"/>
      <c r="G1181" s="16"/>
      <c r="H1181" s="16"/>
      <c r="J1181" s="126"/>
      <c r="K1181" s="126"/>
      <c r="L1181" s="126"/>
      <c r="M1181" s="126"/>
      <c r="N1181" s="126"/>
      <c r="O1181" s="126"/>
      <c r="P1181" s="126"/>
      <c r="Q1181" s="58"/>
      <c r="R1181" s="139"/>
      <c r="S1181" s="58"/>
      <c r="T1181" s="16"/>
      <c r="U1181" s="16"/>
      <c r="V1181" s="16"/>
      <c r="W1181" s="16"/>
      <c r="X1181" s="16"/>
      <c r="Y1181" s="16"/>
      <c r="Z1181" s="16"/>
      <c r="AA1181" s="140"/>
      <c r="AB1181" s="126"/>
      <c r="AC1181" s="16"/>
      <c r="AD1181" s="16"/>
      <c r="AE1181" s="16"/>
      <c r="AF1181" s="16"/>
      <c r="AG1181" s="16"/>
      <c r="AH1181" s="140"/>
      <c r="AI1181" s="126"/>
      <c r="AJ1181" s="16"/>
      <c r="AK1181" s="16"/>
      <c r="AL1181" s="16"/>
      <c r="AM1181" s="140"/>
      <c r="AN1181" s="141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40"/>
      <c r="BG1181" s="126"/>
      <c r="BH1181" s="16"/>
      <c r="BI1181" s="16"/>
      <c r="BJ1181" s="16"/>
      <c r="BK1181" s="16"/>
      <c r="BL1181" s="16"/>
      <c r="BM1181" s="16"/>
      <c r="BN1181" s="16"/>
      <c r="BO1181" s="16"/>
      <c r="BP1181" s="140"/>
      <c r="BQ1181" s="126"/>
      <c r="BR1181" s="16"/>
      <c r="BS1181" s="16"/>
      <c r="BT1181" s="16"/>
      <c r="BU1181" s="16"/>
      <c r="BV1181" s="16"/>
      <c r="BW1181" s="140"/>
      <c r="BX1181" s="126"/>
      <c r="BY1181" s="16"/>
      <c r="BZ1181" s="140"/>
      <c r="CA1181" s="126"/>
      <c r="CB1181" s="16"/>
      <c r="CC1181" s="140"/>
      <c r="CD1181" s="126"/>
      <c r="CE1181" s="16"/>
      <c r="CG1181" s="12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  <c r="DR1181" s="16"/>
      <c r="DS1181" s="16"/>
      <c r="DT1181" s="16"/>
      <c r="DU1181" s="16"/>
      <c r="DV1181" s="16"/>
      <c r="DW1181" s="16"/>
      <c r="DX1181" s="16"/>
      <c r="DY1181" s="16"/>
      <c r="DZ1181" s="16"/>
      <c r="EA1181" s="16"/>
      <c r="EB1181" s="16"/>
      <c r="EC1181" s="16"/>
      <c r="ED1181" s="16"/>
      <c r="EE1181" s="16"/>
      <c r="EF1181" s="16"/>
      <c r="EG1181" s="16"/>
      <c r="EH1181" s="16"/>
      <c r="EI1181" s="16"/>
      <c r="EJ1181" s="16"/>
      <c r="EK1181" s="16"/>
      <c r="EL1181" s="16"/>
      <c r="EM1181" s="16"/>
      <c r="EN1181" s="16"/>
      <c r="EO1181" s="16"/>
      <c r="EP1181" s="16"/>
      <c r="EQ1181" s="16"/>
    </row>
    <row r="1182" spans="1:147" s="107" customFormat="1" x14ac:dyDescent="0.2">
      <c r="A1182" s="81"/>
      <c r="B1182" s="16"/>
      <c r="C1182" s="115"/>
      <c r="D1182" s="116"/>
      <c r="E1182" s="16"/>
      <c r="F1182" s="16"/>
      <c r="G1182" s="16"/>
      <c r="H1182" s="16"/>
      <c r="J1182" s="126"/>
      <c r="K1182" s="126"/>
      <c r="L1182" s="126"/>
      <c r="M1182" s="126"/>
      <c r="N1182" s="126"/>
      <c r="O1182" s="126"/>
      <c r="P1182" s="126"/>
      <c r="Q1182" s="58"/>
      <c r="R1182" s="139"/>
      <c r="S1182" s="58"/>
      <c r="T1182" s="16"/>
      <c r="U1182" s="16"/>
      <c r="V1182" s="16"/>
      <c r="W1182" s="16"/>
      <c r="X1182" s="16"/>
      <c r="Y1182" s="16"/>
      <c r="Z1182" s="16"/>
      <c r="AA1182" s="140"/>
      <c r="AB1182" s="126"/>
      <c r="AC1182" s="16"/>
      <c r="AD1182" s="16"/>
      <c r="AE1182" s="16"/>
      <c r="AF1182" s="16"/>
      <c r="AG1182" s="16"/>
      <c r="AH1182" s="140"/>
      <c r="AI1182" s="126"/>
      <c r="AJ1182" s="16"/>
      <c r="AK1182" s="16"/>
      <c r="AL1182" s="16"/>
      <c r="AM1182" s="140"/>
      <c r="AN1182" s="141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40"/>
      <c r="BG1182" s="126"/>
      <c r="BH1182" s="16"/>
      <c r="BI1182" s="16"/>
      <c r="BJ1182" s="16"/>
      <c r="BK1182" s="16"/>
      <c r="BL1182" s="16"/>
      <c r="BM1182" s="16"/>
      <c r="BN1182" s="16"/>
      <c r="BO1182" s="16"/>
      <c r="BP1182" s="140"/>
      <c r="BQ1182" s="126"/>
      <c r="BR1182" s="16"/>
      <c r="BS1182" s="16"/>
      <c r="BT1182" s="16"/>
      <c r="BU1182" s="16"/>
      <c r="BV1182" s="16"/>
      <c r="BW1182" s="140"/>
      <c r="BX1182" s="126"/>
      <c r="BY1182" s="16"/>
      <c r="BZ1182" s="140"/>
      <c r="CA1182" s="126"/>
      <c r="CB1182" s="16"/>
      <c r="CC1182" s="140"/>
      <c r="CD1182" s="126"/>
      <c r="CE1182" s="16"/>
      <c r="CG1182" s="12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  <c r="DR1182" s="16"/>
      <c r="DS1182" s="16"/>
      <c r="DT1182" s="16"/>
      <c r="DU1182" s="16"/>
      <c r="DV1182" s="16"/>
      <c r="DW1182" s="16"/>
      <c r="DX1182" s="16"/>
      <c r="DY1182" s="16"/>
      <c r="DZ1182" s="16"/>
      <c r="EA1182" s="16"/>
      <c r="EB1182" s="16"/>
      <c r="EC1182" s="16"/>
      <c r="ED1182" s="16"/>
      <c r="EE1182" s="16"/>
      <c r="EF1182" s="16"/>
      <c r="EG1182" s="16"/>
      <c r="EH1182" s="16"/>
      <c r="EI1182" s="16"/>
      <c r="EJ1182" s="16"/>
      <c r="EK1182" s="16"/>
      <c r="EL1182" s="16"/>
      <c r="EM1182" s="16"/>
      <c r="EN1182" s="16"/>
      <c r="EO1182" s="16"/>
      <c r="EP1182" s="16"/>
      <c r="EQ1182" s="16"/>
    </row>
    <row r="1183" spans="1:147" s="107" customFormat="1" x14ac:dyDescent="0.2">
      <c r="A1183" s="138"/>
      <c r="B1183" s="16"/>
      <c r="C1183" s="115"/>
      <c r="D1183" s="116"/>
      <c r="E1183" s="16"/>
      <c r="F1183" s="16"/>
      <c r="G1183" s="16"/>
      <c r="H1183" s="16"/>
      <c r="J1183" s="126"/>
      <c r="K1183" s="126"/>
      <c r="L1183" s="126"/>
      <c r="M1183" s="126"/>
      <c r="N1183" s="126"/>
      <c r="O1183" s="126"/>
      <c r="P1183" s="126"/>
      <c r="Q1183" s="58"/>
      <c r="R1183" s="139"/>
      <c r="S1183" s="58"/>
      <c r="T1183" s="16"/>
      <c r="U1183" s="16"/>
      <c r="V1183" s="16"/>
      <c r="W1183" s="16"/>
      <c r="X1183" s="16"/>
      <c r="Y1183" s="16"/>
      <c r="Z1183" s="16"/>
      <c r="AA1183" s="140"/>
      <c r="AB1183" s="126"/>
      <c r="AC1183" s="16"/>
      <c r="AD1183" s="16"/>
      <c r="AE1183" s="16"/>
      <c r="AF1183" s="16"/>
      <c r="AG1183" s="16"/>
      <c r="AH1183" s="140"/>
      <c r="AI1183" s="126"/>
      <c r="AJ1183" s="16"/>
      <c r="AK1183" s="16"/>
      <c r="AL1183" s="16"/>
      <c r="AM1183" s="140"/>
      <c r="AN1183" s="141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40"/>
      <c r="BG1183" s="126"/>
      <c r="BH1183" s="16"/>
      <c r="BI1183" s="16"/>
      <c r="BJ1183" s="16"/>
      <c r="BK1183" s="16"/>
      <c r="BL1183" s="16"/>
      <c r="BM1183" s="16"/>
      <c r="BN1183" s="16"/>
      <c r="BO1183" s="16"/>
      <c r="BP1183" s="140"/>
      <c r="BQ1183" s="126"/>
      <c r="BR1183" s="16"/>
      <c r="BS1183" s="16"/>
      <c r="BT1183" s="16"/>
      <c r="BU1183" s="16"/>
      <c r="BV1183" s="16"/>
      <c r="BW1183" s="140"/>
      <c r="BX1183" s="126"/>
      <c r="BY1183" s="16"/>
      <c r="BZ1183" s="140"/>
      <c r="CA1183" s="126"/>
      <c r="CB1183" s="16"/>
      <c r="CC1183" s="140"/>
      <c r="CD1183" s="126"/>
      <c r="CE1183" s="16"/>
      <c r="CG1183" s="12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  <c r="DR1183" s="16"/>
      <c r="DS1183" s="16"/>
      <c r="DT1183" s="16"/>
      <c r="DU1183" s="16"/>
      <c r="DV1183" s="16"/>
      <c r="DW1183" s="16"/>
      <c r="DX1183" s="16"/>
      <c r="DY1183" s="16"/>
      <c r="DZ1183" s="16"/>
      <c r="EA1183" s="16"/>
      <c r="EB1183" s="16"/>
      <c r="EC1183" s="16"/>
      <c r="ED1183" s="16"/>
      <c r="EE1183" s="16"/>
      <c r="EF1183" s="16"/>
      <c r="EG1183" s="16"/>
      <c r="EH1183" s="16"/>
      <c r="EI1183" s="16"/>
      <c r="EJ1183" s="16"/>
      <c r="EK1183" s="16"/>
      <c r="EL1183" s="16"/>
      <c r="EM1183" s="16"/>
      <c r="EN1183" s="16"/>
      <c r="EO1183" s="16"/>
      <c r="EP1183" s="16"/>
      <c r="EQ1183" s="16"/>
    </row>
    <row r="1184" spans="1:147" s="107" customFormat="1" x14ac:dyDescent="0.2">
      <c r="A1184" s="81"/>
      <c r="B1184" s="16"/>
      <c r="C1184" s="115"/>
      <c r="D1184" s="116"/>
      <c r="E1184" s="16"/>
      <c r="F1184" s="16"/>
      <c r="G1184" s="16"/>
      <c r="H1184" s="16"/>
      <c r="J1184" s="126"/>
      <c r="K1184" s="126"/>
      <c r="L1184" s="126"/>
      <c r="M1184" s="126"/>
      <c r="N1184" s="126"/>
      <c r="O1184" s="126"/>
      <c r="P1184" s="126"/>
      <c r="Q1184" s="58"/>
      <c r="R1184" s="139"/>
      <c r="S1184" s="58"/>
      <c r="T1184" s="16"/>
      <c r="U1184" s="16"/>
      <c r="V1184" s="16"/>
      <c r="W1184" s="16"/>
      <c r="X1184" s="16"/>
      <c r="Y1184" s="16"/>
      <c r="Z1184" s="16"/>
      <c r="AA1184" s="140"/>
      <c r="AB1184" s="126"/>
      <c r="AC1184" s="16"/>
      <c r="AD1184" s="16"/>
      <c r="AE1184" s="16"/>
      <c r="AF1184" s="16"/>
      <c r="AG1184" s="16"/>
      <c r="AH1184" s="140"/>
      <c r="AI1184" s="126"/>
      <c r="AJ1184" s="16"/>
      <c r="AK1184" s="16"/>
      <c r="AL1184" s="16"/>
      <c r="AM1184" s="140"/>
      <c r="AN1184" s="141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40"/>
      <c r="BG1184" s="126"/>
      <c r="BH1184" s="16"/>
      <c r="BI1184" s="16"/>
      <c r="BJ1184" s="16"/>
      <c r="BK1184" s="16"/>
      <c r="BL1184" s="16"/>
      <c r="BM1184" s="16"/>
      <c r="BN1184" s="16"/>
      <c r="BO1184" s="16"/>
      <c r="BP1184" s="140"/>
      <c r="BQ1184" s="126"/>
      <c r="BR1184" s="16"/>
      <c r="BS1184" s="16"/>
      <c r="BT1184" s="16"/>
      <c r="BU1184" s="16"/>
      <c r="BV1184" s="16"/>
      <c r="BW1184" s="140"/>
      <c r="BX1184" s="126"/>
      <c r="BY1184" s="16"/>
      <c r="BZ1184" s="140"/>
      <c r="CA1184" s="126"/>
      <c r="CB1184" s="16"/>
      <c r="CC1184" s="140"/>
      <c r="CD1184" s="126"/>
      <c r="CE1184" s="16"/>
      <c r="CG1184" s="126"/>
      <c r="CH1184" s="16"/>
      <c r="CI1184" s="16"/>
      <c r="CJ1184" s="16"/>
      <c r="CK1184" s="16"/>
      <c r="CL1184" s="16"/>
      <c r="CM1184" s="16"/>
      <c r="CN1184" s="16"/>
      <c r="CO1184" s="16"/>
      <c r="CP1184" s="16"/>
      <c r="CQ1184" s="16"/>
      <c r="CR1184" s="16"/>
      <c r="CS1184" s="16"/>
      <c r="CT1184" s="16"/>
      <c r="CU1184" s="16"/>
      <c r="CV1184" s="16"/>
      <c r="CW1184" s="16"/>
      <c r="CX1184" s="16"/>
      <c r="CY1184" s="16"/>
      <c r="CZ1184" s="16"/>
      <c r="DA1184" s="16"/>
      <c r="DB1184" s="16"/>
      <c r="DC1184" s="16"/>
      <c r="DD1184" s="16"/>
      <c r="DE1184" s="16"/>
      <c r="DF1184" s="16"/>
      <c r="DG1184" s="16"/>
      <c r="DH1184" s="16"/>
      <c r="DI1184" s="16"/>
      <c r="DJ1184" s="16"/>
      <c r="DK1184" s="16"/>
      <c r="DL1184" s="16"/>
      <c r="DM1184" s="16"/>
      <c r="DN1184" s="16"/>
      <c r="DO1184" s="16"/>
      <c r="DP1184" s="16"/>
      <c r="DQ1184" s="16"/>
      <c r="DR1184" s="16"/>
      <c r="DS1184" s="16"/>
      <c r="DT1184" s="16"/>
      <c r="DU1184" s="16"/>
      <c r="DV1184" s="16"/>
      <c r="DW1184" s="16"/>
      <c r="DX1184" s="16"/>
      <c r="DY1184" s="16"/>
      <c r="DZ1184" s="16"/>
      <c r="EA1184" s="16"/>
      <c r="EB1184" s="16"/>
      <c r="EC1184" s="16"/>
      <c r="ED1184" s="16"/>
      <c r="EE1184" s="16"/>
      <c r="EF1184" s="16"/>
      <c r="EG1184" s="16"/>
      <c r="EH1184" s="16"/>
      <c r="EI1184" s="16"/>
      <c r="EJ1184" s="16"/>
      <c r="EK1184" s="16"/>
      <c r="EL1184" s="16"/>
      <c r="EM1184" s="16"/>
      <c r="EN1184" s="16"/>
      <c r="EO1184" s="16"/>
      <c r="EP1184" s="16"/>
      <c r="EQ1184" s="16"/>
    </row>
    <row r="1185" spans="1:147" s="107" customFormat="1" x14ac:dyDescent="0.2">
      <c r="A1185" s="81"/>
      <c r="B1185" s="16"/>
      <c r="C1185" s="115"/>
      <c r="D1185" s="116"/>
      <c r="E1185" s="16"/>
      <c r="F1185" s="16"/>
      <c r="G1185" s="16"/>
      <c r="H1185" s="16"/>
      <c r="J1185" s="126"/>
      <c r="K1185" s="126"/>
      <c r="L1185" s="126"/>
      <c r="M1185" s="126"/>
      <c r="N1185" s="126"/>
      <c r="O1185" s="126"/>
      <c r="P1185" s="126"/>
      <c r="Q1185" s="58"/>
      <c r="R1185" s="139"/>
      <c r="S1185" s="58"/>
      <c r="T1185" s="16"/>
      <c r="U1185" s="16"/>
      <c r="V1185" s="16"/>
      <c r="W1185" s="16"/>
      <c r="X1185" s="16"/>
      <c r="Y1185" s="16"/>
      <c r="Z1185" s="16"/>
      <c r="AA1185" s="140"/>
      <c r="AB1185" s="126"/>
      <c r="AC1185" s="16"/>
      <c r="AD1185" s="16"/>
      <c r="AE1185" s="16"/>
      <c r="AF1185" s="16"/>
      <c r="AG1185" s="16"/>
      <c r="AH1185" s="140"/>
      <c r="AI1185" s="126"/>
      <c r="AJ1185" s="16"/>
      <c r="AK1185" s="16"/>
      <c r="AL1185" s="16"/>
      <c r="AM1185" s="140"/>
      <c r="AN1185" s="141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40"/>
      <c r="BG1185" s="126"/>
      <c r="BH1185" s="16"/>
      <c r="BI1185" s="16"/>
      <c r="BJ1185" s="16"/>
      <c r="BK1185" s="16"/>
      <c r="BL1185" s="16"/>
      <c r="BM1185" s="16"/>
      <c r="BN1185" s="16"/>
      <c r="BO1185" s="16"/>
      <c r="BP1185" s="140"/>
      <c r="BQ1185" s="126"/>
      <c r="BR1185" s="16"/>
      <c r="BS1185" s="16"/>
      <c r="BT1185" s="16"/>
      <c r="BU1185" s="16"/>
      <c r="BV1185" s="16"/>
      <c r="BW1185" s="140"/>
      <c r="BX1185" s="126"/>
      <c r="BY1185" s="16"/>
      <c r="BZ1185" s="140"/>
      <c r="CA1185" s="126"/>
      <c r="CB1185" s="16"/>
      <c r="CC1185" s="140"/>
      <c r="CD1185" s="126"/>
      <c r="CE1185" s="16"/>
      <c r="CG1185" s="126"/>
      <c r="CH1185" s="16"/>
      <c r="CI1185" s="16"/>
      <c r="CJ1185" s="16"/>
      <c r="CK1185" s="16"/>
      <c r="CL1185" s="16"/>
      <c r="CM1185" s="16"/>
      <c r="CN1185" s="16"/>
      <c r="CO1185" s="16"/>
      <c r="CP1185" s="16"/>
      <c r="CQ1185" s="16"/>
      <c r="CR1185" s="16"/>
      <c r="CS1185" s="16"/>
      <c r="CT1185" s="16"/>
      <c r="CU1185" s="16"/>
      <c r="CV1185" s="16"/>
      <c r="CW1185" s="16"/>
      <c r="CX1185" s="16"/>
      <c r="CY1185" s="16"/>
      <c r="CZ1185" s="16"/>
      <c r="DA1185" s="16"/>
      <c r="DB1185" s="16"/>
      <c r="DC1185" s="16"/>
      <c r="DD1185" s="16"/>
      <c r="DE1185" s="16"/>
      <c r="DF1185" s="16"/>
      <c r="DG1185" s="16"/>
      <c r="DH1185" s="16"/>
      <c r="DI1185" s="16"/>
      <c r="DJ1185" s="16"/>
      <c r="DK1185" s="16"/>
      <c r="DL1185" s="16"/>
      <c r="DM1185" s="16"/>
      <c r="DN1185" s="16"/>
      <c r="DO1185" s="16"/>
      <c r="DP1185" s="16"/>
      <c r="DQ1185" s="16"/>
      <c r="DR1185" s="16"/>
      <c r="DS1185" s="16"/>
      <c r="DT1185" s="16"/>
      <c r="DU1185" s="16"/>
      <c r="DV1185" s="16"/>
      <c r="DW1185" s="16"/>
      <c r="DX1185" s="16"/>
      <c r="DY1185" s="16"/>
      <c r="DZ1185" s="16"/>
      <c r="EA1185" s="16"/>
      <c r="EB1185" s="16"/>
      <c r="EC1185" s="16"/>
      <c r="ED1185" s="16"/>
      <c r="EE1185" s="16"/>
      <c r="EF1185" s="16"/>
      <c r="EG1185" s="16"/>
      <c r="EH1185" s="16"/>
      <c r="EI1185" s="16"/>
      <c r="EJ1185" s="16"/>
      <c r="EK1185" s="16"/>
      <c r="EL1185" s="16"/>
      <c r="EM1185" s="16"/>
      <c r="EN1185" s="16"/>
      <c r="EO1185" s="16"/>
      <c r="EP1185" s="16"/>
      <c r="EQ1185" s="16"/>
    </row>
    <row r="1186" spans="1:147" s="107" customFormat="1" x14ac:dyDescent="0.2">
      <c r="A1186" s="81"/>
      <c r="B1186" s="16"/>
      <c r="C1186" s="115"/>
      <c r="D1186" s="116"/>
      <c r="E1186" s="16"/>
      <c r="F1186" s="16"/>
      <c r="G1186" s="16"/>
      <c r="H1186" s="16"/>
      <c r="J1186" s="126"/>
      <c r="K1186" s="126"/>
      <c r="L1186" s="126"/>
      <c r="M1186" s="126"/>
      <c r="N1186" s="126"/>
      <c r="O1186" s="126"/>
      <c r="P1186" s="126"/>
      <c r="Q1186" s="58"/>
      <c r="R1186" s="139"/>
      <c r="S1186" s="58"/>
      <c r="T1186" s="16"/>
      <c r="U1186" s="16"/>
      <c r="V1186" s="16"/>
      <c r="W1186" s="16"/>
      <c r="X1186" s="16"/>
      <c r="Y1186" s="16"/>
      <c r="Z1186" s="16"/>
      <c r="AA1186" s="140"/>
      <c r="AB1186" s="126"/>
      <c r="AC1186" s="16"/>
      <c r="AD1186" s="16"/>
      <c r="AE1186" s="16"/>
      <c r="AF1186" s="16"/>
      <c r="AG1186" s="16"/>
      <c r="AH1186" s="140"/>
      <c r="AI1186" s="126"/>
      <c r="AJ1186" s="16"/>
      <c r="AK1186" s="16"/>
      <c r="AL1186" s="16"/>
      <c r="AM1186" s="140"/>
      <c r="AN1186" s="141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40"/>
      <c r="BG1186" s="126"/>
      <c r="BH1186" s="16"/>
      <c r="BI1186" s="16"/>
      <c r="BJ1186" s="16"/>
      <c r="BK1186" s="16"/>
      <c r="BL1186" s="16"/>
      <c r="BM1186" s="16"/>
      <c r="BN1186" s="16"/>
      <c r="BO1186" s="16"/>
      <c r="BP1186" s="140"/>
      <c r="BQ1186" s="126"/>
      <c r="BR1186" s="16"/>
      <c r="BS1186" s="16"/>
      <c r="BT1186" s="16"/>
      <c r="BU1186" s="16"/>
      <c r="BV1186" s="16"/>
      <c r="BW1186" s="140"/>
      <c r="BX1186" s="126"/>
      <c r="BY1186" s="16"/>
      <c r="BZ1186" s="140"/>
      <c r="CA1186" s="126"/>
      <c r="CB1186" s="16"/>
      <c r="CC1186" s="140"/>
      <c r="CD1186" s="126"/>
      <c r="CE1186" s="16"/>
      <c r="CG1186" s="126"/>
      <c r="CH1186" s="16"/>
      <c r="CI1186" s="16"/>
      <c r="CJ1186" s="16"/>
      <c r="CK1186" s="16"/>
      <c r="CL1186" s="16"/>
      <c r="CM1186" s="16"/>
      <c r="CN1186" s="16"/>
      <c r="CO1186" s="16"/>
      <c r="CP1186" s="16"/>
      <c r="CQ1186" s="16"/>
      <c r="CR1186" s="16"/>
      <c r="CS1186" s="16"/>
      <c r="CT1186" s="16"/>
      <c r="CU1186" s="16"/>
      <c r="CV1186" s="16"/>
      <c r="CW1186" s="16"/>
      <c r="CX1186" s="16"/>
      <c r="CY1186" s="16"/>
      <c r="CZ1186" s="16"/>
      <c r="DA1186" s="16"/>
      <c r="DB1186" s="16"/>
      <c r="DC1186" s="16"/>
      <c r="DD1186" s="16"/>
      <c r="DE1186" s="16"/>
      <c r="DF1186" s="16"/>
      <c r="DG1186" s="16"/>
      <c r="DH1186" s="16"/>
      <c r="DI1186" s="16"/>
      <c r="DJ1186" s="16"/>
      <c r="DK1186" s="16"/>
      <c r="DL1186" s="16"/>
      <c r="DM1186" s="16"/>
      <c r="DN1186" s="16"/>
      <c r="DO1186" s="16"/>
      <c r="DP1186" s="16"/>
      <c r="DQ1186" s="16"/>
      <c r="DR1186" s="16"/>
      <c r="DS1186" s="16"/>
      <c r="DT1186" s="16"/>
      <c r="DU1186" s="16"/>
      <c r="DV1186" s="16"/>
      <c r="DW1186" s="16"/>
      <c r="DX1186" s="16"/>
      <c r="DY1186" s="16"/>
      <c r="DZ1186" s="16"/>
      <c r="EA1186" s="16"/>
      <c r="EB1186" s="16"/>
      <c r="EC1186" s="16"/>
      <c r="ED1186" s="16"/>
      <c r="EE1186" s="16"/>
      <c r="EF1186" s="16"/>
      <c r="EG1186" s="16"/>
      <c r="EH1186" s="16"/>
      <c r="EI1186" s="16"/>
      <c r="EJ1186" s="16"/>
      <c r="EK1186" s="16"/>
      <c r="EL1186" s="16"/>
      <c r="EM1186" s="16"/>
      <c r="EN1186" s="16"/>
      <c r="EO1186" s="16"/>
      <c r="EP1186" s="16"/>
      <c r="EQ1186" s="16"/>
    </row>
    <row r="1187" spans="1:147" s="107" customFormat="1" x14ac:dyDescent="0.2">
      <c r="A1187" s="81"/>
      <c r="B1187" s="16"/>
      <c r="C1187" s="115"/>
      <c r="D1187" s="116"/>
      <c r="E1187" s="16"/>
      <c r="F1187" s="16"/>
      <c r="G1187" s="16"/>
      <c r="H1187" s="16"/>
      <c r="J1187" s="126"/>
      <c r="K1187" s="126"/>
      <c r="L1187" s="126"/>
      <c r="M1187" s="126"/>
      <c r="N1187" s="126"/>
      <c r="O1187" s="126"/>
      <c r="P1187" s="126"/>
      <c r="Q1187" s="58"/>
      <c r="R1187" s="139"/>
      <c r="S1187" s="58"/>
      <c r="T1187" s="16"/>
      <c r="U1187" s="16"/>
      <c r="V1187" s="16"/>
      <c r="W1187" s="16"/>
      <c r="X1187" s="16"/>
      <c r="Y1187" s="16"/>
      <c r="Z1187" s="16"/>
      <c r="AA1187" s="140"/>
      <c r="AB1187" s="126"/>
      <c r="AC1187" s="16"/>
      <c r="AD1187" s="16"/>
      <c r="AE1187" s="16"/>
      <c r="AF1187" s="16"/>
      <c r="AG1187" s="16"/>
      <c r="AH1187" s="140"/>
      <c r="AI1187" s="126"/>
      <c r="AJ1187" s="16"/>
      <c r="AK1187" s="16"/>
      <c r="AL1187" s="16"/>
      <c r="AM1187" s="140"/>
      <c r="AN1187" s="141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40"/>
      <c r="BG1187" s="126"/>
      <c r="BH1187" s="16"/>
      <c r="BI1187" s="16"/>
      <c r="BJ1187" s="16"/>
      <c r="BK1187" s="16"/>
      <c r="BL1187" s="16"/>
      <c r="BM1187" s="16"/>
      <c r="BN1187" s="16"/>
      <c r="BO1187" s="16"/>
      <c r="BP1187" s="140"/>
      <c r="BQ1187" s="126"/>
      <c r="BR1187" s="16"/>
      <c r="BS1187" s="16"/>
      <c r="BT1187" s="16"/>
      <c r="BU1187" s="16"/>
      <c r="BV1187" s="16"/>
      <c r="BW1187" s="140"/>
      <c r="BX1187" s="126"/>
      <c r="BY1187" s="16"/>
      <c r="BZ1187" s="140"/>
      <c r="CA1187" s="126"/>
      <c r="CB1187" s="16"/>
      <c r="CC1187" s="140"/>
      <c r="CD1187" s="126"/>
      <c r="CE1187" s="16"/>
      <c r="CG1187" s="126"/>
      <c r="CH1187" s="16"/>
      <c r="CI1187" s="16"/>
      <c r="CJ1187" s="16"/>
      <c r="CK1187" s="16"/>
      <c r="CL1187" s="16"/>
      <c r="CM1187" s="16"/>
      <c r="CN1187" s="16"/>
      <c r="CO1187" s="16"/>
      <c r="CP1187" s="16"/>
      <c r="CQ1187" s="16"/>
      <c r="CR1187" s="16"/>
      <c r="CS1187" s="16"/>
      <c r="CT1187" s="16"/>
      <c r="CU1187" s="16"/>
      <c r="CV1187" s="16"/>
      <c r="CW1187" s="16"/>
      <c r="CX1187" s="16"/>
      <c r="CY1187" s="16"/>
      <c r="CZ1187" s="16"/>
      <c r="DA1187" s="16"/>
      <c r="DB1187" s="16"/>
      <c r="DC1187" s="16"/>
      <c r="DD1187" s="16"/>
      <c r="DE1187" s="16"/>
      <c r="DF1187" s="16"/>
      <c r="DG1187" s="16"/>
      <c r="DH1187" s="16"/>
      <c r="DI1187" s="16"/>
      <c r="DJ1187" s="16"/>
      <c r="DK1187" s="16"/>
      <c r="DL1187" s="16"/>
      <c r="DM1187" s="16"/>
      <c r="DN1187" s="16"/>
      <c r="DO1187" s="16"/>
      <c r="DP1187" s="16"/>
      <c r="DQ1187" s="16"/>
      <c r="DR1187" s="16"/>
      <c r="DS1187" s="16"/>
      <c r="DT1187" s="16"/>
      <c r="DU1187" s="16"/>
      <c r="DV1187" s="16"/>
      <c r="DW1187" s="16"/>
      <c r="DX1187" s="16"/>
      <c r="DY1187" s="16"/>
      <c r="DZ1187" s="16"/>
      <c r="EA1187" s="16"/>
      <c r="EB1187" s="16"/>
      <c r="EC1187" s="16"/>
      <c r="ED1187" s="16"/>
      <c r="EE1187" s="16"/>
      <c r="EF1187" s="16"/>
      <c r="EG1187" s="16"/>
      <c r="EH1187" s="16"/>
      <c r="EI1187" s="16"/>
      <c r="EJ1187" s="16"/>
      <c r="EK1187" s="16"/>
      <c r="EL1187" s="16"/>
      <c r="EM1187" s="16"/>
      <c r="EN1187" s="16"/>
      <c r="EO1187" s="16"/>
      <c r="EP1187" s="16"/>
      <c r="EQ1187" s="16"/>
    </row>
    <row r="1188" spans="1:147" s="107" customFormat="1" x14ac:dyDescent="0.2">
      <c r="A1188" s="81"/>
      <c r="B1188" s="16"/>
      <c r="C1188" s="115"/>
      <c r="D1188" s="116"/>
      <c r="E1188" s="16"/>
      <c r="F1188" s="16"/>
      <c r="G1188" s="16"/>
      <c r="H1188" s="16"/>
      <c r="J1188" s="126"/>
      <c r="K1188" s="126"/>
      <c r="L1188" s="126"/>
      <c r="M1188" s="126"/>
      <c r="N1188" s="126"/>
      <c r="O1188" s="126"/>
      <c r="P1188" s="126"/>
      <c r="Q1188" s="58"/>
      <c r="R1188" s="139"/>
      <c r="S1188" s="58"/>
      <c r="T1188" s="16"/>
      <c r="U1188" s="16"/>
      <c r="V1188" s="16"/>
      <c r="W1188" s="16"/>
      <c r="X1188" s="16"/>
      <c r="Y1188" s="16"/>
      <c r="Z1188" s="16"/>
      <c r="AA1188" s="140"/>
      <c r="AB1188" s="126"/>
      <c r="AC1188" s="16"/>
      <c r="AD1188" s="16"/>
      <c r="AE1188" s="16"/>
      <c r="AF1188" s="16"/>
      <c r="AG1188" s="16"/>
      <c r="AH1188" s="140"/>
      <c r="AI1188" s="126"/>
      <c r="AJ1188" s="16"/>
      <c r="AK1188" s="16"/>
      <c r="AL1188" s="16"/>
      <c r="AM1188" s="140"/>
      <c r="AN1188" s="141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40"/>
      <c r="BG1188" s="126"/>
      <c r="BH1188" s="16"/>
      <c r="BI1188" s="16"/>
      <c r="BJ1188" s="16"/>
      <c r="BK1188" s="16"/>
      <c r="BL1188" s="16"/>
      <c r="BM1188" s="16"/>
      <c r="BN1188" s="16"/>
      <c r="BO1188" s="16"/>
      <c r="BP1188" s="140"/>
      <c r="BQ1188" s="126"/>
      <c r="BR1188" s="16"/>
      <c r="BS1188" s="16"/>
      <c r="BT1188" s="16"/>
      <c r="BU1188" s="16"/>
      <c r="BV1188" s="16"/>
      <c r="BW1188" s="140"/>
      <c r="BX1188" s="126"/>
      <c r="BY1188" s="16"/>
      <c r="BZ1188" s="140"/>
      <c r="CA1188" s="126"/>
      <c r="CB1188" s="16"/>
      <c r="CC1188" s="140"/>
      <c r="CD1188" s="126"/>
      <c r="CE1188" s="16"/>
      <c r="CG1188" s="126"/>
      <c r="CH1188" s="16"/>
      <c r="CI1188" s="16"/>
      <c r="CJ1188" s="16"/>
      <c r="CK1188" s="16"/>
      <c r="CL1188" s="16"/>
      <c r="CM1188" s="16"/>
      <c r="CN1188" s="16"/>
      <c r="CO1188" s="16"/>
      <c r="CP1188" s="16"/>
      <c r="CQ1188" s="16"/>
      <c r="CR1188" s="16"/>
      <c r="CS1188" s="16"/>
      <c r="CT1188" s="16"/>
      <c r="CU1188" s="16"/>
      <c r="CV1188" s="16"/>
      <c r="CW1188" s="16"/>
      <c r="CX1188" s="16"/>
      <c r="CY1188" s="16"/>
      <c r="CZ1188" s="16"/>
      <c r="DA1188" s="16"/>
      <c r="DB1188" s="16"/>
      <c r="DC1188" s="16"/>
      <c r="DD1188" s="16"/>
      <c r="DE1188" s="16"/>
      <c r="DF1188" s="16"/>
      <c r="DG1188" s="16"/>
      <c r="DH1188" s="16"/>
      <c r="DI1188" s="16"/>
      <c r="DJ1188" s="16"/>
      <c r="DK1188" s="16"/>
      <c r="DL1188" s="16"/>
      <c r="DM1188" s="16"/>
      <c r="DN1188" s="16"/>
      <c r="DO1188" s="16"/>
      <c r="DP1188" s="16"/>
      <c r="DQ1188" s="16"/>
      <c r="DR1188" s="16"/>
      <c r="DS1188" s="16"/>
      <c r="DT1188" s="16"/>
      <c r="DU1188" s="16"/>
      <c r="DV1188" s="16"/>
      <c r="DW1188" s="16"/>
      <c r="DX1188" s="16"/>
      <c r="DY1188" s="16"/>
      <c r="DZ1188" s="16"/>
      <c r="EA1188" s="16"/>
      <c r="EB1188" s="16"/>
      <c r="EC1188" s="16"/>
      <c r="ED1188" s="16"/>
      <c r="EE1188" s="16"/>
      <c r="EF1188" s="16"/>
      <c r="EG1188" s="16"/>
      <c r="EH1188" s="16"/>
      <c r="EI1188" s="16"/>
      <c r="EJ1188" s="16"/>
      <c r="EK1188" s="16"/>
      <c r="EL1188" s="16"/>
      <c r="EM1188" s="16"/>
      <c r="EN1188" s="16"/>
      <c r="EO1188" s="16"/>
      <c r="EP1188" s="16"/>
      <c r="EQ1188" s="16"/>
    </row>
    <row r="1189" spans="1:147" s="107" customFormat="1" x14ac:dyDescent="0.2">
      <c r="A1189" s="81"/>
      <c r="B1189" s="16"/>
      <c r="C1189" s="115"/>
      <c r="D1189" s="116"/>
      <c r="E1189" s="16"/>
      <c r="F1189" s="16"/>
      <c r="G1189" s="16"/>
      <c r="H1189" s="16"/>
      <c r="J1189" s="126"/>
      <c r="K1189" s="126"/>
      <c r="L1189" s="126"/>
      <c r="M1189" s="126"/>
      <c r="N1189" s="126"/>
      <c r="O1189" s="126"/>
      <c r="P1189" s="126"/>
      <c r="Q1189" s="58"/>
      <c r="R1189" s="139"/>
      <c r="S1189" s="58"/>
      <c r="T1189" s="16"/>
      <c r="U1189" s="16"/>
      <c r="V1189" s="16"/>
      <c r="W1189" s="16"/>
      <c r="X1189" s="16"/>
      <c r="Y1189" s="16"/>
      <c r="Z1189" s="16"/>
      <c r="AA1189" s="140"/>
      <c r="AB1189" s="126"/>
      <c r="AC1189" s="16"/>
      <c r="AD1189" s="16"/>
      <c r="AE1189" s="16"/>
      <c r="AF1189" s="16"/>
      <c r="AG1189" s="16"/>
      <c r="AH1189" s="140"/>
      <c r="AI1189" s="126"/>
      <c r="AJ1189" s="16"/>
      <c r="AK1189" s="16"/>
      <c r="AL1189" s="16"/>
      <c r="AM1189" s="140"/>
      <c r="AN1189" s="141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40"/>
      <c r="BG1189" s="126"/>
      <c r="BH1189" s="16"/>
      <c r="BI1189" s="16"/>
      <c r="BJ1189" s="16"/>
      <c r="BK1189" s="16"/>
      <c r="BL1189" s="16"/>
      <c r="BM1189" s="16"/>
      <c r="BN1189" s="16"/>
      <c r="BO1189" s="16"/>
      <c r="BP1189" s="140"/>
      <c r="BQ1189" s="126"/>
      <c r="BR1189" s="16"/>
      <c r="BS1189" s="16"/>
      <c r="BT1189" s="16"/>
      <c r="BU1189" s="16"/>
      <c r="BV1189" s="16"/>
      <c r="BW1189" s="140"/>
      <c r="BX1189" s="126"/>
      <c r="BY1189" s="16"/>
      <c r="BZ1189" s="140"/>
      <c r="CA1189" s="126"/>
      <c r="CB1189" s="16"/>
      <c r="CC1189" s="140"/>
      <c r="CD1189" s="126"/>
      <c r="CE1189" s="16"/>
      <c r="CG1189" s="126"/>
      <c r="CH1189" s="16"/>
      <c r="CI1189" s="16"/>
      <c r="CJ1189" s="16"/>
      <c r="CK1189" s="16"/>
      <c r="CL1189" s="16"/>
      <c r="CM1189" s="16"/>
      <c r="CN1189" s="16"/>
      <c r="CO1189" s="16"/>
      <c r="CP1189" s="16"/>
      <c r="CQ1189" s="16"/>
      <c r="CR1189" s="16"/>
      <c r="CS1189" s="16"/>
      <c r="CT1189" s="16"/>
      <c r="CU1189" s="16"/>
      <c r="CV1189" s="16"/>
      <c r="CW1189" s="16"/>
      <c r="CX1189" s="16"/>
      <c r="CY1189" s="16"/>
      <c r="CZ1189" s="16"/>
      <c r="DA1189" s="16"/>
      <c r="DB1189" s="16"/>
      <c r="DC1189" s="16"/>
      <c r="DD1189" s="16"/>
      <c r="DE1189" s="16"/>
      <c r="DF1189" s="16"/>
      <c r="DG1189" s="16"/>
      <c r="DH1189" s="16"/>
      <c r="DI1189" s="16"/>
      <c r="DJ1189" s="16"/>
      <c r="DK1189" s="16"/>
      <c r="DL1189" s="16"/>
      <c r="DM1189" s="16"/>
      <c r="DN1189" s="16"/>
      <c r="DO1189" s="16"/>
      <c r="DP1189" s="16"/>
      <c r="DQ1189" s="16"/>
      <c r="DR1189" s="16"/>
      <c r="DS1189" s="16"/>
      <c r="DT1189" s="16"/>
      <c r="DU1189" s="16"/>
      <c r="DV1189" s="16"/>
      <c r="DW1189" s="16"/>
      <c r="DX1189" s="16"/>
      <c r="DY1189" s="16"/>
      <c r="DZ1189" s="16"/>
      <c r="EA1189" s="16"/>
      <c r="EB1189" s="16"/>
      <c r="EC1189" s="16"/>
      <c r="ED1189" s="16"/>
      <c r="EE1189" s="16"/>
      <c r="EF1189" s="16"/>
      <c r="EG1189" s="16"/>
      <c r="EH1189" s="16"/>
      <c r="EI1189" s="16"/>
      <c r="EJ1189" s="16"/>
      <c r="EK1189" s="16"/>
      <c r="EL1189" s="16"/>
      <c r="EM1189" s="16"/>
      <c r="EN1189" s="16"/>
      <c r="EO1189" s="16"/>
      <c r="EP1189" s="16"/>
      <c r="EQ1189" s="16"/>
    </row>
    <row r="1190" spans="1:147" s="107" customFormat="1" x14ac:dyDescent="0.2">
      <c r="A1190" s="81"/>
      <c r="B1190" s="16"/>
      <c r="C1190" s="115"/>
      <c r="D1190" s="116"/>
      <c r="E1190" s="16"/>
      <c r="F1190" s="16"/>
      <c r="G1190" s="16"/>
      <c r="H1190" s="16"/>
      <c r="J1190" s="126"/>
      <c r="K1190" s="126"/>
      <c r="L1190" s="126"/>
      <c r="M1190" s="126"/>
      <c r="N1190" s="126"/>
      <c r="O1190" s="126"/>
      <c r="P1190" s="126"/>
      <c r="Q1190" s="58"/>
      <c r="R1190" s="139"/>
      <c r="S1190" s="58"/>
      <c r="T1190" s="16"/>
      <c r="U1190" s="16"/>
      <c r="V1190" s="16"/>
      <c r="W1190" s="16"/>
      <c r="X1190" s="16"/>
      <c r="Y1190" s="16"/>
      <c r="Z1190" s="16"/>
      <c r="AA1190" s="140"/>
      <c r="AB1190" s="126"/>
      <c r="AC1190" s="16"/>
      <c r="AD1190" s="16"/>
      <c r="AE1190" s="16"/>
      <c r="AF1190" s="16"/>
      <c r="AG1190" s="16"/>
      <c r="AH1190" s="140"/>
      <c r="AI1190" s="126"/>
      <c r="AJ1190" s="16"/>
      <c r="AK1190" s="16"/>
      <c r="AL1190" s="16"/>
      <c r="AM1190" s="140"/>
      <c r="AN1190" s="141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40"/>
      <c r="BG1190" s="126"/>
      <c r="BH1190" s="16"/>
      <c r="BI1190" s="16"/>
      <c r="BJ1190" s="16"/>
      <c r="BK1190" s="16"/>
      <c r="BL1190" s="16"/>
      <c r="BM1190" s="16"/>
      <c r="BN1190" s="16"/>
      <c r="BO1190" s="16"/>
      <c r="BP1190" s="140"/>
      <c r="BQ1190" s="126"/>
      <c r="BR1190" s="16"/>
      <c r="BS1190" s="16"/>
      <c r="BT1190" s="16"/>
      <c r="BU1190" s="16"/>
      <c r="BV1190" s="16"/>
      <c r="BW1190" s="140"/>
      <c r="BX1190" s="126"/>
      <c r="BY1190" s="16"/>
      <c r="BZ1190" s="140"/>
      <c r="CA1190" s="126"/>
      <c r="CB1190" s="16"/>
      <c r="CC1190" s="140"/>
      <c r="CD1190" s="126"/>
      <c r="CE1190" s="16"/>
      <c r="CG1190" s="126"/>
      <c r="CH1190" s="16"/>
      <c r="CI1190" s="16"/>
      <c r="CJ1190" s="16"/>
      <c r="CK1190" s="16"/>
      <c r="CL1190" s="16"/>
      <c r="CM1190" s="16"/>
      <c r="CN1190" s="16"/>
      <c r="CO1190" s="16"/>
      <c r="CP1190" s="16"/>
      <c r="CQ1190" s="16"/>
      <c r="CR1190" s="16"/>
      <c r="CS1190" s="16"/>
      <c r="CT1190" s="16"/>
      <c r="CU1190" s="16"/>
      <c r="CV1190" s="16"/>
      <c r="CW1190" s="16"/>
      <c r="CX1190" s="16"/>
      <c r="CY1190" s="16"/>
      <c r="CZ1190" s="16"/>
      <c r="DA1190" s="16"/>
      <c r="DB1190" s="16"/>
      <c r="DC1190" s="16"/>
      <c r="DD1190" s="16"/>
      <c r="DE1190" s="16"/>
      <c r="DF1190" s="16"/>
      <c r="DG1190" s="16"/>
      <c r="DH1190" s="16"/>
      <c r="DI1190" s="16"/>
      <c r="DJ1190" s="16"/>
      <c r="DK1190" s="16"/>
      <c r="DL1190" s="16"/>
      <c r="DM1190" s="16"/>
      <c r="DN1190" s="16"/>
      <c r="DO1190" s="16"/>
      <c r="DP1190" s="16"/>
      <c r="DQ1190" s="16"/>
      <c r="DR1190" s="16"/>
      <c r="DS1190" s="16"/>
      <c r="DT1190" s="16"/>
      <c r="DU1190" s="16"/>
      <c r="DV1190" s="16"/>
      <c r="DW1190" s="16"/>
      <c r="DX1190" s="16"/>
      <c r="DY1190" s="16"/>
      <c r="DZ1190" s="16"/>
      <c r="EA1190" s="16"/>
      <c r="EB1190" s="16"/>
      <c r="EC1190" s="16"/>
      <c r="ED1190" s="16"/>
      <c r="EE1190" s="16"/>
      <c r="EF1190" s="16"/>
      <c r="EG1190" s="16"/>
      <c r="EH1190" s="16"/>
      <c r="EI1190" s="16"/>
      <c r="EJ1190" s="16"/>
      <c r="EK1190" s="16"/>
      <c r="EL1190" s="16"/>
      <c r="EM1190" s="16"/>
      <c r="EN1190" s="16"/>
      <c r="EO1190" s="16"/>
      <c r="EP1190" s="16"/>
      <c r="EQ1190" s="16"/>
    </row>
    <row r="1191" spans="1:147" s="107" customFormat="1" x14ac:dyDescent="0.2">
      <c r="A1191" s="81"/>
      <c r="B1191" s="16"/>
      <c r="C1191" s="115"/>
      <c r="D1191" s="116"/>
      <c r="E1191" s="16"/>
      <c r="F1191" s="16"/>
      <c r="G1191" s="16"/>
      <c r="H1191" s="16"/>
      <c r="J1191" s="126"/>
      <c r="K1191" s="126"/>
      <c r="L1191" s="126"/>
      <c r="M1191" s="126"/>
      <c r="N1191" s="126"/>
      <c r="O1191" s="126"/>
      <c r="P1191" s="126"/>
      <c r="Q1191" s="58"/>
      <c r="R1191" s="139"/>
      <c r="S1191" s="58"/>
      <c r="T1191" s="16"/>
      <c r="U1191" s="16"/>
      <c r="V1191" s="16"/>
      <c r="W1191" s="16"/>
      <c r="X1191" s="16"/>
      <c r="Y1191" s="16"/>
      <c r="Z1191" s="16"/>
      <c r="AA1191" s="140"/>
      <c r="AB1191" s="126"/>
      <c r="AC1191" s="16"/>
      <c r="AD1191" s="16"/>
      <c r="AE1191" s="16"/>
      <c r="AF1191" s="16"/>
      <c r="AG1191" s="16"/>
      <c r="AH1191" s="140"/>
      <c r="AI1191" s="126"/>
      <c r="AJ1191" s="16"/>
      <c r="AK1191" s="16"/>
      <c r="AL1191" s="16"/>
      <c r="AM1191" s="140"/>
      <c r="AN1191" s="141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40"/>
      <c r="BG1191" s="126"/>
      <c r="BH1191" s="16"/>
      <c r="BI1191" s="16"/>
      <c r="BJ1191" s="16"/>
      <c r="BK1191" s="16"/>
      <c r="BL1191" s="16"/>
      <c r="BM1191" s="16"/>
      <c r="BN1191" s="16"/>
      <c r="BO1191" s="16"/>
      <c r="BP1191" s="140"/>
      <c r="BQ1191" s="126"/>
      <c r="BR1191" s="16"/>
      <c r="BS1191" s="16"/>
      <c r="BT1191" s="16"/>
      <c r="BU1191" s="16"/>
      <c r="BV1191" s="16"/>
      <c r="BW1191" s="140"/>
      <c r="BX1191" s="126"/>
      <c r="BY1191" s="16"/>
      <c r="BZ1191" s="140"/>
      <c r="CA1191" s="126"/>
      <c r="CB1191" s="16"/>
      <c r="CC1191" s="140"/>
      <c r="CD1191" s="126"/>
      <c r="CE1191" s="16"/>
      <c r="CG1191" s="126"/>
      <c r="CH1191" s="16"/>
      <c r="CI1191" s="16"/>
      <c r="CJ1191" s="16"/>
      <c r="CK1191" s="16"/>
      <c r="CL1191" s="16"/>
      <c r="CM1191" s="16"/>
      <c r="CN1191" s="16"/>
      <c r="CO1191" s="16"/>
      <c r="CP1191" s="16"/>
      <c r="CQ1191" s="16"/>
      <c r="CR1191" s="16"/>
      <c r="CS1191" s="16"/>
      <c r="CT1191" s="16"/>
      <c r="CU1191" s="16"/>
      <c r="CV1191" s="16"/>
      <c r="CW1191" s="16"/>
      <c r="CX1191" s="16"/>
      <c r="CY1191" s="16"/>
      <c r="CZ1191" s="16"/>
      <c r="DA1191" s="16"/>
      <c r="DB1191" s="16"/>
      <c r="DC1191" s="16"/>
      <c r="DD1191" s="16"/>
      <c r="DE1191" s="16"/>
      <c r="DF1191" s="16"/>
      <c r="DG1191" s="16"/>
      <c r="DH1191" s="16"/>
      <c r="DI1191" s="16"/>
      <c r="DJ1191" s="16"/>
      <c r="DK1191" s="16"/>
      <c r="DL1191" s="16"/>
      <c r="DM1191" s="16"/>
      <c r="DN1191" s="16"/>
      <c r="DO1191" s="16"/>
      <c r="DP1191" s="16"/>
      <c r="DQ1191" s="16"/>
      <c r="DR1191" s="16"/>
      <c r="DS1191" s="16"/>
      <c r="DT1191" s="16"/>
      <c r="DU1191" s="16"/>
      <c r="DV1191" s="16"/>
      <c r="DW1191" s="16"/>
      <c r="DX1191" s="16"/>
      <c r="DY1191" s="16"/>
      <c r="DZ1191" s="16"/>
      <c r="EA1191" s="16"/>
      <c r="EB1191" s="16"/>
      <c r="EC1191" s="16"/>
      <c r="ED1191" s="16"/>
      <c r="EE1191" s="16"/>
      <c r="EF1191" s="16"/>
      <c r="EG1191" s="16"/>
      <c r="EH1191" s="16"/>
      <c r="EI1191" s="16"/>
      <c r="EJ1191" s="16"/>
      <c r="EK1191" s="16"/>
      <c r="EL1191" s="16"/>
      <c r="EM1191" s="16"/>
      <c r="EN1191" s="16"/>
      <c r="EO1191" s="16"/>
      <c r="EP1191" s="16"/>
      <c r="EQ1191" s="16"/>
    </row>
    <row r="1192" spans="1:147" s="107" customFormat="1" x14ac:dyDescent="0.2">
      <c r="A1192" s="81"/>
      <c r="B1192" s="16"/>
      <c r="C1192" s="115"/>
      <c r="D1192" s="116"/>
      <c r="E1192" s="16"/>
      <c r="F1192" s="16"/>
      <c r="G1192" s="16"/>
      <c r="H1192" s="16"/>
      <c r="J1192" s="126"/>
      <c r="K1192" s="126"/>
      <c r="L1192" s="126"/>
      <c r="M1192" s="126"/>
      <c r="N1192" s="126"/>
      <c r="O1192" s="126"/>
      <c r="P1192" s="126"/>
      <c r="Q1192" s="58"/>
      <c r="R1192" s="139"/>
      <c r="S1192" s="58"/>
      <c r="T1192" s="16"/>
      <c r="U1192" s="16"/>
      <c r="V1192" s="16"/>
      <c r="W1192" s="16"/>
      <c r="X1192" s="16"/>
      <c r="Y1192" s="16"/>
      <c r="Z1192" s="16"/>
      <c r="AA1192" s="140"/>
      <c r="AB1192" s="126"/>
      <c r="AC1192" s="16"/>
      <c r="AD1192" s="16"/>
      <c r="AE1192" s="16"/>
      <c r="AF1192" s="16"/>
      <c r="AG1192" s="16"/>
      <c r="AH1192" s="140"/>
      <c r="AI1192" s="126"/>
      <c r="AJ1192" s="16"/>
      <c r="AK1192" s="16"/>
      <c r="AL1192" s="16"/>
      <c r="AM1192" s="140"/>
      <c r="AN1192" s="141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40"/>
      <c r="BG1192" s="126"/>
      <c r="BH1192" s="16"/>
      <c r="BI1192" s="16"/>
      <c r="BJ1192" s="16"/>
      <c r="BK1192" s="16"/>
      <c r="BL1192" s="16"/>
      <c r="BM1192" s="16"/>
      <c r="BN1192" s="16"/>
      <c r="BO1192" s="16"/>
      <c r="BP1192" s="140"/>
      <c r="BQ1192" s="126"/>
      <c r="BR1192" s="16"/>
      <c r="BS1192" s="16"/>
      <c r="BT1192" s="16"/>
      <c r="BU1192" s="16"/>
      <c r="BV1192" s="16"/>
      <c r="BW1192" s="140"/>
      <c r="BX1192" s="126"/>
      <c r="BY1192" s="16"/>
      <c r="BZ1192" s="140"/>
      <c r="CA1192" s="126"/>
      <c r="CB1192" s="16"/>
      <c r="CC1192" s="140"/>
      <c r="CD1192" s="126"/>
      <c r="CE1192" s="16"/>
      <c r="CG1192" s="12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</row>
    <row r="1193" spans="1:147" s="107" customFormat="1" x14ac:dyDescent="0.2">
      <c r="A1193" s="81"/>
      <c r="B1193" s="16"/>
      <c r="C1193" s="115"/>
      <c r="D1193" s="116"/>
      <c r="E1193" s="16"/>
      <c r="F1193" s="16"/>
      <c r="G1193" s="16"/>
      <c r="H1193" s="16"/>
      <c r="J1193" s="126"/>
      <c r="K1193" s="126"/>
      <c r="L1193" s="126"/>
      <c r="M1193" s="126"/>
      <c r="N1193" s="126"/>
      <c r="O1193" s="126"/>
      <c r="P1193" s="126"/>
      <c r="Q1193" s="58"/>
      <c r="R1193" s="139"/>
      <c r="S1193" s="58"/>
      <c r="T1193" s="16"/>
      <c r="U1193" s="16"/>
      <c r="V1193" s="16"/>
      <c r="W1193" s="16"/>
      <c r="X1193" s="16"/>
      <c r="Y1193" s="16"/>
      <c r="Z1193" s="16"/>
      <c r="AA1193" s="140"/>
      <c r="AB1193" s="126"/>
      <c r="AC1193" s="16"/>
      <c r="AD1193" s="16"/>
      <c r="AE1193" s="16"/>
      <c r="AF1193" s="16"/>
      <c r="AG1193" s="16"/>
      <c r="AH1193" s="140"/>
      <c r="AI1193" s="126"/>
      <c r="AJ1193" s="16"/>
      <c r="AK1193" s="16"/>
      <c r="AL1193" s="16"/>
      <c r="AM1193" s="140"/>
      <c r="AN1193" s="141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40"/>
      <c r="BG1193" s="126"/>
      <c r="BH1193" s="16"/>
      <c r="BI1193" s="16"/>
      <c r="BJ1193" s="16"/>
      <c r="BK1193" s="16"/>
      <c r="BL1193" s="16"/>
      <c r="BM1193" s="16"/>
      <c r="BN1193" s="16"/>
      <c r="BO1193" s="16"/>
      <c r="BP1193" s="140"/>
      <c r="BQ1193" s="126"/>
      <c r="BR1193" s="16"/>
      <c r="BS1193" s="16"/>
      <c r="BT1193" s="16"/>
      <c r="BU1193" s="16"/>
      <c r="BV1193" s="16"/>
      <c r="BW1193" s="140"/>
      <c r="BX1193" s="126"/>
      <c r="BY1193" s="16"/>
      <c r="BZ1193" s="140"/>
      <c r="CA1193" s="126"/>
      <c r="CB1193" s="16"/>
      <c r="CC1193" s="140"/>
      <c r="CD1193" s="126"/>
      <c r="CE1193" s="16"/>
      <c r="CG1193" s="126"/>
      <c r="CH1193" s="16"/>
      <c r="CI1193" s="16"/>
      <c r="CJ1193" s="16"/>
      <c r="CK1193" s="16"/>
      <c r="CL1193" s="16"/>
      <c r="CM1193" s="16"/>
      <c r="CN1193" s="16"/>
      <c r="CO1193" s="16"/>
      <c r="CP1193" s="16"/>
      <c r="CQ1193" s="16"/>
      <c r="CR1193" s="16"/>
      <c r="CS1193" s="16"/>
      <c r="CT1193" s="16"/>
      <c r="CU1193" s="16"/>
      <c r="CV1193" s="16"/>
      <c r="CW1193" s="16"/>
      <c r="CX1193" s="16"/>
      <c r="CY1193" s="16"/>
      <c r="CZ1193" s="16"/>
      <c r="DA1193" s="16"/>
      <c r="DB1193" s="16"/>
      <c r="DC1193" s="16"/>
      <c r="DD1193" s="16"/>
      <c r="DE1193" s="16"/>
      <c r="DF1193" s="16"/>
      <c r="DG1193" s="16"/>
      <c r="DH1193" s="16"/>
      <c r="DI1193" s="16"/>
      <c r="DJ1193" s="16"/>
      <c r="DK1193" s="16"/>
      <c r="DL1193" s="16"/>
      <c r="DM1193" s="16"/>
      <c r="DN1193" s="16"/>
      <c r="DO1193" s="16"/>
      <c r="DP1193" s="16"/>
      <c r="DQ1193" s="16"/>
      <c r="DR1193" s="16"/>
      <c r="DS1193" s="16"/>
      <c r="DT1193" s="16"/>
      <c r="DU1193" s="16"/>
      <c r="DV1193" s="16"/>
      <c r="DW1193" s="16"/>
      <c r="DX1193" s="16"/>
      <c r="DY1193" s="16"/>
      <c r="DZ1193" s="16"/>
      <c r="EA1193" s="16"/>
      <c r="EB1193" s="16"/>
      <c r="EC1193" s="16"/>
      <c r="ED1193" s="16"/>
      <c r="EE1193" s="16"/>
      <c r="EF1193" s="16"/>
      <c r="EG1193" s="16"/>
      <c r="EH1193" s="16"/>
      <c r="EI1193" s="16"/>
      <c r="EJ1193" s="16"/>
      <c r="EK1193" s="16"/>
      <c r="EL1193" s="16"/>
      <c r="EM1193" s="16"/>
      <c r="EN1193" s="16"/>
      <c r="EO1193" s="16"/>
      <c r="EP1193" s="16"/>
      <c r="EQ1193" s="16"/>
    </row>
    <row r="1194" spans="1:147" s="107" customFormat="1" x14ac:dyDescent="0.2">
      <c r="A1194" s="81"/>
      <c r="B1194" s="16"/>
      <c r="C1194" s="115"/>
      <c r="D1194" s="116"/>
      <c r="E1194" s="16"/>
      <c r="F1194" s="16"/>
      <c r="G1194" s="16"/>
      <c r="H1194" s="16"/>
      <c r="J1194" s="126"/>
      <c r="K1194" s="126"/>
      <c r="L1194" s="126"/>
      <c r="M1194" s="126"/>
      <c r="N1194" s="126"/>
      <c r="O1194" s="126"/>
      <c r="P1194" s="126"/>
      <c r="Q1194" s="58"/>
      <c r="R1194" s="139"/>
      <c r="S1194" s="58"/>
      <c r="T1194" s="16"/>
      <c r="U1194" s="16"/>
      <c r="V1194" s="16"/>
      <c r="W1194" s="16"/>
      <c r="X1194" s="16"/>
      <c r="Y1194" s="16"/>
      <c r="Z1194" s="16"/>
      <c r="AA1194" s="140"/>
      <c r="AB1194" s="126"/>
      <c r="AC1194" s="16"/>
      <c r="AD1194" s="16"/>
      <c r="AE1194" s="16"/>
      <c r="AF1194" s="16"/>
      <c r="AG1194" s="16"/>
      <c r="AH1194" s="140"/>
      <c r="AI1194" s="126"/>
      <c r="AJ1194" s="16"/>
      <c r="AK1194" s="16"/>
      <c r="AL1194" s="16"/>
      <c r="AM1194" s="140"/>
      <c r="AN1194" s="141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40"/>
      <c r="BG1194" s="126"/>
      <c r="BH1194" s="16"/>
      <c r="BI1194" s="16"/>
      <c r="BJ1194" s="16"/>
      <c r="BK1194" s="16"/>
      <c r="BL1194" s="16"/>
      <c r="BM1194" s="16"/>
      <c r="BN1194" s="16"/>
      <c r="BO1194" s="16"/>
      <c r="BP1194" s="140"/>
      <c r="BQ1194" s="126"/>
      <c r="BR1194" s="16"/>
      <c r="BS1194" s="16"/>
      <c r="BT1194" s="16"/>
      <c r="BU1194" s="16"/>
      <c r="BV1194" s="16"/>
      <c r="BW1194" s="140"/>
      <c r="BX1194" s="126"/>
      <c r="BY1194" s="16"/>
      <c r="BZ1194" s="140"/>
      <c r="CA1194" s="126"/>
      <c r="CB1194" s="16"/>
      <c r="CC1194" s="140"/>
      <c r="CD1194" s="126"/>
      <c r="CE1194" s="16"/>
      <c r="CG1194" s="12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  <c r="DR1194" s="16"/>
      <c r="DS1194" s="16"/>
      <c r="DT1194" s="16"/>
      <c r="DU1194" s="16"/>
      <c r="DV1194" s="16"/>
      <c r="DW1194" s="16"/>
      <c r="DX1194" s="16"/>
      <c r="DY1194" s="16"/>
      <c r="DZ1194" s="16"/>
      <c r="EA1194" s="16"/>
      <c r="EB1194" s="16"/>
      <c r="EC1194" s="16"/>
      <c r="ED1194" s="16"/>
      <c r="EE1194" s="16"/>
      <c r="EF1194" s="16"/>
      <c r="EG1194" s="16"/>
      <c r="EH1194" s="16"/>
      <c r="EI1194" s="16"/>
      <c r="EJ1194" s="16"/>
      <c r="EK1194" s="16"/>
      <c r="EL1194" s="16"/>
      <c r="EM1194" s="16"/>
      <c r="EN1194" s="16"/>
      <c r="EO1194" s="16"/>
      <c r="EP1194" s="16"/>
      <c r="EQ1194" s="16"/>
    </row>
    <row r="1195" spans="1:147" s="107" customFormat="1" x14ac:dyDescent="0.2">
      <c r="A1195" s="81"/>
      <c r="B1195" s="16"/>
      <c r="C1195" s="115"/>
      <c r="D1195" s="116"/>
      <c r="E1195" s="16"/>
      <c r="F1195" s="16"/>
      <c r="G1195" s="16"/>
      <c r="H1195" s="16"/>
      <c r="J1195" s="126"/>
      <c r="K1195" s="126"/>
      <c r="L1195" s="126"/>
      <c r="M1195" s="126"/>
      <c r="N1195" s="126"/>
      <c r="O1195" s="126"/>
      <c r="P1195" s="126"/>
      <c r="Q1195" s="58"/>
      <c r="R1195" s="139"/>
      <c r="S1195" s="58"/>
      <c r="T1195" s="16"/>
      <c r="U1195" s="16"/>
      <c r="V1195" s="16"/>
      <c r="W1195" s="16"/>
      <c r="X1195" s="16"/>
      <c r="Y1195" s="16"/>
      <c r="Z1195" s="16"/>
      <c r="AA1195" s="140"/>
      <c r="AB1195" s="126"/>
      <c r="AC1195" s="16"/>
      <c r="AD1195" s="16"/>
      <c r="AE1195" s="16"/>
      <c r="AF1195" s="16"/>
      <c r="AG1195" s="16"/>
      <c r="AH1195" s="140"/>
      <c r="AI1195" s="126"/>
      <c r="AJ1195" s="16"/>
      <c r="AK1195" s="16"/>
      <c r="AL1195" s="16"/>
      <c r="AM1195" s="140"/>
      <c r="AN1195" s="141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40"/>
      <c r="BG1195" s="126"/>
      <c r="BH1195" s="16"/>
      <c r="BI1195" s="16"/>
      <c r="BJ1195" s="16"/>
      <c r="BK1195" s="16"/>
      <c r="BL1195" s="16"/>
      <c r="BM1195" s="16"/>
      <c r="BN1195" s="16"/>
      <c r="BO1195" s="16"/>
      <c r="BP1195" s="140"/>
      <c r="BQ1195" s="126"/>
      <c r="BR1195" s="16"/>
      <c r="BS1195" s="16"/>
      <c r="BT1195" s="16"/>
      <c r="BU1195" s="16"/>
      <c r="BV1195" s="16"/>
      <c r="BW1195" s="140"/>
      <c r="BX1195" s="126"/>
      <c r="BY1195" s="16"/>
      <c r="BZ1195" s="140"/>
      <c r="CA1195" s="126"/>
      <c r="CB1195" s="16"/>
      <c r="CC1195" s="140"/>
      <c r="CD1195" s="126"/>
      <c r="CE1195" s="16"/>
      <c r="CG1195" s="126"/>
      <c r="CH1195" s="16"/>
      <c r="CI1195" s="16"/>
      <c r="CJ1195" s="16"/>
      <c r="CK1195" s="16"/>
      <c r="CL1195" s="16"/>
      <c r="CM1195" s="16"/>
      <c r="CN1195" s="16"/>
      <c r="CO1195" s="16"/>
      <c r="CP1195" s="16"/>
      <c r="CQ1195" s="16"/>
      <c r="CR1195" s="16"/>
      <c r="CS1195" s="16"/>
      <c r="CT1195" s="16"/>
      <c r="CU1195" s="16"/>
      <c r="CV1195" s="16"/>
      <c r="CW1195" s="16"/>
      <c r="CX1195" s="16"/>
      <c r="CY1195" s="16"/>
      <c r="CZ1195" s="16"/>
      <c r="DA1195" s="16"/>
      <c r="DB1195" s="16"/>
      <c r="DC1195" s="16"/>
      <c r="DD1195" s="16"/>
      <c r="DE1195" s="16"/>
      <c r="DF1195" s="16"/>
      <c r="DG1195" s="16"/>
      <c r="DH1195" s="16"/>
      <c r="DI1195" s="16"/>
      <c r="DJ1195" s="16"/>
      <c r="DK1195" s="16"/>
      <c r="DL1195" s="16"/>
      <c r="DM1195" s="16"/>
      <c r="DN1195" s="16"/>
      <c r="DO1195" s="16"/>
      <c r="DP1195" s="16"/>
      <c r="DQ1195" s="16"/>
      <c r="DR1195" s="16"/>
      <c r="DS1195" s="16"/>
      <c r="DT1195" s="16"/>
      <c r="DU1195" s="16"/>
      <c r="DV1195" s="16"/>
      <c r="DW1195" s="16"/>
      <c r="DX1195" s="16"/>
      <c r="DY1195" s="16"/>
      <c r="DZ1195" s="16"/>
      <c r="EA1195" s="16"/>
      <c r="EB1195" s="16"/>
      <c r="EC1195" s="16"/>
      <c r="ED1195" s="16"/>
      <c r="EE1195" s="16"/>
      <c r="EF1195" s="16"/>
      <c r="EG1195" s="16"/>
      <c r="EH1195" s="16"/>
      <c r="EI1195" s="16"/>
      <c r="EJ1195" s="16"/>
      <c r="EK1195" s="16"/>
      <c r="EL1195" s="16"/>
      <c r="EM1195" s="16"/>
      <c r="EN1195" s="16"/>
      <c r="EO1195" s="16"/>
      <c r="EP1195" s="16"/>
      <c r="EQ1195" s="16"/>
    </row>
    <row r="1196" spans="1:147" s="107" customFormat="1" x14ac:dyDescent="0.2">
      <c r="A1196" s="81"/>
      <c r="B1196" s="16"/>
      <c r="C1196" s="115"/>
      <c r="D1196" s="116"/>
      <c r="E1196" s="16"/>
      <c r="F1196" s="16"/>
      <c r="G1196" s="16"/>
      <c r="H1196" s="16"/>
      <c r="J1196" s="126"/>
      <c r="K1196" s="126"/>
      <c r="L1196" s="126"/>
      <c r="M1196" s="126"/>
      <c r="N1196" s="126"/>
      <c r="O1196" s="126"/>
      <c r="P1196" s="126"/>
      <c r="Q1196" s="58"/>
      <c r="R1196" s="139"/>
      <c r="S1196" s="58"/>
      <c r="T1196" s="16"/>
      <c r="U1196" s="16"/>
      <c r="V1196" s="16"/>
      <c r="W1196" s="16"/>
      <c r="X1196" s="16"/>
      <c r="Y1196" s="16"/>
      <c r="Z1196" s="16"/>
      <c r="AA1196" s="140"/>
      <c r="AB1196" s="126"/>
      <c r="AC1196" s="16"/>
      <c r="AD1196" s="16"/>
      <c r="AE1196" s="16"/>
      <c r="AF1196" s="16"/>
      <c r="AG1196" s="16"/>
      <c r="AH1196" s="140"/>
      <c r="AI1196" s="126"/>
      <c r="AJ1196" s="16"/>
      <c r="AK1196" s="16"/>
      <c r="AL1196" s="16"/>
      <c r="AM1196" s="140"/>
      <c r="AN1196" s="141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40"/>
      <c r="BG1196" s="126"/>
      <c r="BH1196" s="16"/>
      <c r="BI1196" s="16"/>
      <c r="BJ1196" s="16"/>
      <c r="BK1196" s="16"/>
      <c r="BL1196" s="16"/>
      <c r="BM1196" s="16"/>
      <c r="BN1196" s="16"/>
      <c r="BO1196" s="16"/>
      <c r="BP1196" s="140"/>
      <c r="BQ1196" s="126"/>
      <c r="BR1196" s="16"/>
      <c r="BS1196" s="16"/>
      <c r="BT1196" s="16"/>
      <c r="BU1196" s="16"/>
      <c r="BV1196" s="16"/>
      <c r="BW1196" s="140"/>
      <c r="BX1196" s="126"/>
      <c r="BY1196" s="16"/>
      <c r="BZ1196" s="140"/>
      <c r="CA1196" s="126"/>
      <c r="CB1196" s="16"/>
      <c r="CC1196" s="140"/>
      <c r="CD1196" s="126"/>
      <c r="CE1196" s="16"/>
      <c r="CG1196" s="126"/>
      <c r="CH1196" s="16"/>
      <c r="CI1196" s="16"/>
      <c r="CJ1196" s="16"/>
      <c r="CK1196" s="16"/>
      <c r="CL1196" s="16"/>
      <c r="CM1196" s="16"/>
      <c r="CN1196" s="16"/>
      <c r="CO1196" s="16"/>
      <c r="CP1196" s="16"/>
      <c r="CQ1196" s="16"/>
      <c r="CR1196" s="16"/>
      <c r="CS1196" s="16"/>
      <c r="CT1196" s="16"/>
      <c r="CU1196" s="16"/>
      <c r="CV1196" s="16"/>
      <c r="CW1196" s="16"/>
      <c r="CX1196" s="16"/>
      <c r="CY1196" s="16"/>
      <c r="CZ1196" s="16"/>
      <c r="DA1196" s="16"/>
      <c r="DB1196" s="16"/>
      <c r="DC1196" s="16"/>
      <c r="DD1196" s="16"/>
      <c r="DE1196" s="16"/>
      <c r="DF1196" s="16"/>
      <c r="DG1196" s="16"/>
      <c r="DH1196" s="16"/>
      <c r="DI1196" s="16"/>
      <c r="DJ1196" s="16"/>
      <c r="DK1196" s="16"/>
      <c r="DL1196" s="16"/>
      <c r="DM1196" s="16"/>
      <c r="DN1196" s="16"/>
      <c r="DO1196" s="16"/>
      <c r="DP1196" s="16"/>
      <c r="DQ1196" s="16"/>
      <c r="DR1196" s="16"/>
      <c r="DS1196" s="16"/>
      <c r="DT1196" s="16"/>
      <c r="DU1196" s="16"/>
      <c r="DV1196" s="16"/>
      <c r="DW1196" s="16"/>
      <c r="DX1196" s="16"/>
      <c r="DY1196" s="16"/>
      <c r="DZ1196" s="16"/>
      <c r="EA1196" s="16"/>
      <c r="EB1196" s="16"/>
      <c r="EC1196" s="16"/>
      <c r="ED1196" s="16"/>
      <c r="EE1196" s="16"/>
      <c r="EF1196" s="16"/>
      <c r="EG1196" s="16"/>
      <c r="EH1196" s="16"/>
      <c r="EI1196" s="16"/>
      <c r="EJ1196" s="16"/>
      <c r="EK1196" s="16"/>
      <c r="EL1196" s="16"/>
      <c r="EM1196" s="16"/>
      <c r="EN1196" s="16"/>
      <c r="EO1196" s="16"/>
      <c r="EP1196" s="16"/>
      <c r="EQ1196" s="16"/>
    </row>
    <row r="1197" spans="1:147" s="107" customFormat="1" x14ac:dyDescent="0.2">
      <c r="A1197" s="138"/>
      <c r="B1197" s="16"/>
      <c r="C1197" s="115"/>
      <c r="D1197" s="116"/>
      <c r="E1197" s="16"/>
      <c r="F1197" s="16"/>
      <c r="G1197" s="16"/>
      <c r="H1197" s="16"/>
      <c r="J1197" s="126"/>
      <c r="K1197" s="126"/>
      <c r="L1197" s="126"/>
      <c r="M1197" s="126"/>
      <c r="N1197" s="126"/>
      <c r="O1197" s="126"/>
      <c r="P1197" s="126"/>
      <c r="Q1197" s="58"/>
      <c r="R1197" s="139"/>
      <c r="S1197" s="58"/>
      <c r="T1197" s="16"/>
      <c r="U1197" s="16"/>
      <c r="V1197" s="16"/>
      <c r="W1197" s="16"/>
      <c r="X1197" s="16"/>
      <c r="Y1197" s="16"/>
      <c r="Z1197" s="16"/>
      <c r="AA1197" s="140"/>
      <c r="AB1197" s="126"/>
      <c r="AC1197" s="16"/>
      <c r="AD1197" s="16"/>
      <c r="AE1197" s="16"/>
      <c r="AF1197" s="16"/>
      <c r="AG1197" s="16"/>
      <c r="AH1197" s="140"/>
      <c r="AI1197" s="126"/>
      <c r="AJ1197" s="16"/>
      <c r="AK1197" s="16"/>
      <c r="AL1197" s="16"/>
      <c r="AM1197" s="140"/>
      <c r="AN1197" s="141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40"/>
      <c r="BG1197" s="126"/>
      <c r="BH1197" s="16"/>
      <c r="BI1197" s="16"/>
      <c r="BJ1197" s="16"/>
      <c r="BK1197" s="16"/>
      <c r="BL1197" s="16"/>
      <c r="BM1197" s="16"/>
      <c r="BN1197" s="16"/>
      <c r="BO1197" s="16"/>
      <c r="BP1197" s="140"/>
      <c r="BQ1197" s="126"/>
      <c r="BR1197" s="16"/>
      <c r="BS1197" s="16"/>
      <c r="BT1197" s="16"/>
      <c r="BU1197" s="16"/>
      <c r="BV1197" s="16"/>
      <c r="BW1197" s="140"/>
      <c r="BX1197" s="126"/>
      <c r="BY1197" s="16"/>
      <c r="BZ1197" s="140"/>
      <c r="CA1197" s="126"/>
      <c r="CB1197" s="16"/>
      <c r="CC1197" s="140"/>
      <c r="CD1197" s="126"/>
      <c r="CE1197" s="16"/>
      <c r="CG1197" s="126"/>
      <c r="CH1197" s="16"/>
      <c r="CI1197" s="16"/>
      <c r="CJ1197" s="16"/>
      <c r="CK1197" s="16"/>
      <c r="CL1197" s="16"/>
      <c r="CM1197" s="16"/>
      <c r="CN1197" s="16"/>
      <c r="CO1197" s="16"/>
      <c r="CP1197" s="16"/>
      <c r="CQ1197" s="16"/>
      <c r="CR1197" s="16"/>
      <c r="CS1197" s="16"/>
      <c r="CT1197" s="16"/>
      <c r="CU1197" s="16"/>
      <c r="CV1197" s="16"/>
      <c r="CW1197" s="16"/>
      <c r="CX1197" s="16"/>
      <c r="CY1197" s="16"/>
      <c r="CZ1197" s="16"/>
      <c r="DA1197" s="16"/>
      <c r="DB1197" s="16"/>
      <c r="DC1197" s="16"/>
      <c r="DD1197" s="16"/>
      <c r="DE1197" s="16"/>
      <c r="DF1197" s="16"/>
      <c r="DG1197" s="16"/>
      <c r="DH1197" s="16"/>
      <c r="DI1197" s="16"/>
      <c r="DJ1197" s="16"/>
      <c r="DK1197" s="16"/>
      <c r="DL1197" s="16"/>
      <c r="DM1197" s="16"/>
      <c r="DN1197" s="16"/>
      <c r="DO1197" s="16"/>
      <c r="DP1197" s="16"/>
      <c r="DQ1197" s="16"/>
      <c r="DR1197" s="16"/>
      <c r="DS1197" s="16"/>
      <c r="DT1197" s="16"/>
      <c r="DU1197" s="16"/>
      <c r="DV1197" s="16"/>
      <c r="DW1197" s="16"/>
      <c r="DX1197" s="16"/>
      <c r="DY1197" s="16"/>
      <c r="DZ1197" s="16"/>
      <c r="EA1197" s="16"/>
      <c r="EB1197" s="16"/>
      <c r="EC1197" s="16"/>
      <c r="ED1197" s="16"/>
      <c r="EE1197" s="16"/>
      <c r="EF1197" s="16"/>
      <c r="EG1197" s="16"/>
      <c r="EH1197" s="16"/>
      <c r="EI1197" s="16"/>
      <c r="EJ1197" s="16"/>
      <c r="EK1197" s="16"/>
      <c r="EL1197" s="16"/>
      <c r="EM1197" s="16"/>
      <c r="EN1197" s="16"/>
      <c r="EO1197" s="16"/>
      <c r="EP1197" s="16"/>
      <c r="EQ1197" s="16"/>
    </row>
    <row r="1198" spans="1:147" s="107" customFormat="1" x14ac:dyDescent="0.2">
      <c r="A1198" s="81"/>
      <c r="B1198" s="16"/>
      <c r="C1198" s="115"/>
      <c r="D1198" s="116"/>
      <c r="E1198" s="16"/>
      <c r="F1198" s="16"/>
      <c r="G1198" s="16"/>
      <c r="H1198" s="16"/>
      <c r="J1198" s="126"/>
      <c r="K1198" s="126"/>
      <c r="L1198" s="126"/>
      <c r="M1198" s="126"/>
      <c r="N1198" s="126"/>
      <c r="O1198" s="126"/>
      <c r="P1198" s="126"/>
      <c r="Q1198" s="58"/>
      <c r="R1198" s="139"/>
      <c r="S1198" s="58"/>
      <c r="T1198" s="16"/>
      <c r="U1198" s="16"/>
      <c r="V1198" s="16"/>
      <c r="W1198" s="16"/>
      <c r="X1198" s="16"/>
      <c r="Y1198" s="16"/>
      <c r="Z1198" s="16"/>
      <c r="AA1198" s="140"/>
      <c r="AB1198" s="126"/>
      <c r="AC1198" s="16"/>
      <c r="AD1198" s="16"/>
      <c r="AE1198" s="16"/>
      <c r="AF1198" s="16"/>
      <c r="AG1198" s="16"/>
      <c r="AH1198" s="140"/>
      <c r="AI1198" s="126"/>
      <c r="AJ1198" s="16"/>
      <c r="AK1198" s="16"/>
      <c r="AL1198" s="16"/>
      <c r="AM1198" s="140"/>
      <c r="AN1198" s="141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40"/>
      <c r="BG1198" s="126"/>
      <c r="BH1198" s="16"/>
      <c r="BI1198" s="16"/>
      <c r="BJ1198" s="16"/>
      <c r="BK1198" s="16"/>
      <c r="BL1198" s="16"/>
      <c r="BM1198" s="16"/>
      <c r="BN1198" s="16"/>
      <c r="BO1198" s="16"/>
      <c r="BP1198" s="140"/>
      <c r="BQ1198" s="126"/>
      <c r="BR1198" s="16"/>
      <c r="BS1198" s="16"/>
      <c r="BT1198" s="16"/>
      <c r="BU1198" s="16"/>
      <c r="BV1198" s="16"/>
      <c r="BW1198" s="140"/>
      <c r="BX1198" s="126"/>
      <c r="BY1198" s="16"/>
      <c r="BZ1198" s="140"/>
      <c r="CA1198" s="126"/>
      <c r="CB1198" s="16"/>
      <c r="CC1198" s="140"/>
      <c r="CD1198" s="126"/>
      <c r="CE1198" s="16"/>
      <c r="CG1198" s="126"/>
      <c r="CH1198" s="16"/>
      <c r="CI1198" s="16"/>
      <c r="CJ1198" s="16"/>
      <c r="CK1198" s="16"/>
      <c r="CL1198" s="16"/>
      <c r="CM1198" s="16"/>
      <c r="CN1198" s="16"/>
      <c r="CO1198" s="16"/>
      <c r="CP1198" s="16"/>
      <c r="CQ1198" s="16"/>
      <c r="CR1198" s="16"/>
      <c r="CS1198" s="16"/>
      <c r="CT1198" s="16"/>
      <c r="CU1198" s="16"/>
      <c r="CV1198" s="16"/>
      <c r="CW1198" s="16"/>
      <c r="CX1198" s="16"/>
      <c r="CY1198" s="16"/>
      <c r="CZ1198" s="16"/>
      <c r="DA1198" s="16"/>
      <c r="DB1198" s="16"/>
      <c r="DC1198" s="16"/>
      <c r="DD1198" s="16"/>
      <c r="DE1198" s="16"/>
      <c r="DF1198" s="16"/>
      <c r="DG1198" s="16"/>
      <c r="DH1198" s="16"/>
      <c r="DI1198" s="16"/>
      <c r="DJ1198" s="16"/>
      <c r="DK1198" s="16"/>
      <c r="DL1198" s="16"/>
      <c r="DM1198" s="16"/>
      <c r="DN1198" s="16"/>
      <c r="DO1198" s="16"/>
      <c r="DP1198" s="16"/>
      <c r="DQ1198" s="16"/>
      <c r="DR1198" s="16"/>
      <c r="DS1198" s="16"/>
      <c r="DT1198" s="16"/>
      <c r="DU1198" s="16"/>
      <c r="DV1198" s="16"/>
      <c r="DW1198" s="16"/>
      <c r="DX1198" s="16"/>
      <c r="DY1198" s="16"/>
      <c r="DZ1198" s="16"/>
      <c r="EA1198" s="16"/>
      <c r="EB1198" s="16"/>
      <c r="EC1198" s="16"/>
      <c r="ED1198" s="16"/>
      <c r="EE1198" s="16"/>
      <c r="EF1198" s="16"/>
      <c r="EG1198" s="16"/>
      <c r="EH1198" s="16"/>
      <c r="EI1198" s="16"/>
      <c r="EJ1198" s="16"/>
      <c r="EK1198" s="16"/>
      <c r="EL1198" s="16"/>
      <c r="EM1198" s="16"/>
      <c r="EN1198" s="16"/>
      <c r="EO1198" s="16"/>
      <c r="EP1198" s="16"/>
      <c r="EQ1198" s="16"/>
    </row>
    <row r="1199" spans="1:147" s="107" customFormat="1" x14ac:dyDescent="0.2">
      <c r="A1199" s="81"/>
      <c r="B1199" s="16"/>
      <c r="C1199" s="115"/>
      <c r="D1199" s="116"/>
      <c r="E1199" s="16"/>
      <c r="F1199" s="16"/>
      <c r="G1199" s="16"/>
      <c r="H1199" s="16"/>
      <c r="J1199" s="126"/>
      <c r="K1199" s="126"/>
      <c r="L1199" s="126"/>
      <c r="M1199" s="126"/>
      <c r="N1199" s="126"/>
      <c r="O1199" s="126"/>
      <c r="P1199" s="126"/>
      <c r="Q1199" s="58"/>
      <c r="R1199" s="139"/>
      <c r="S1199" s="58"/>
      <c r="T1199" s="16"/>
      <c r="U1199" s="16"/>
      <c r="V1199" s="16"/>
      <c r="W1199" s="16"/>
      <c r="X1199" s="16"/>
      <c r="Y1199" s="16"/>
      <c r="Z1199" s="16"/>
      <c r="AA1199" s="140"/>
      <c r="AB1199" s="126"/>
      <c r="AC1199" s="16"/>
      <c r="AD1199" s="16"/>
      <c r="AE1199" s="16"/>
      <c r="AF1199" s="16"/>
      <c r="AG1199" s="16"/>
      <c r="AH1199" s="140"/>
      <c r="AI1199" s="126"/>
      <c r="AJ1199" s="16"/>
      <c r="AK1199" s="16"/>
      <c r="AL1199" s="16"/>
      <c r="AM1199" s="140"/>
      <c r="AN1199" s="141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40"/>
      <c r="BG1199" s="126"/>
      <c r="BH1199" s="16"/>
      <c r="BI1199" s="16"/>
      <c r="BJ1199" s="16"/>
      <c r="BK1199" s="16"/>
      <c r="BL1199" s="16"/>
      <c r="BM1199" s="16"/>
      <c r="BN1199" s="16"/>
      <c r="BO1199" s="16"/>
      <c r="BP1199" s="140"/>
      <c r="BQ1199" s="126"/>
      <c r="BR1199" s="16"/>
      <c r="BS1199" s="16"/>
      <c r="BT1199" s="16"/>
      <c r="BU1199" s="16"/>
      <c r="BV1199" s="16"/>
      <c r="BW1199" s="140"/>
      <c r="BX1199" s="126"/>
      <c r="BY1199" s="16"/>
      <c r="BZ1199" s="140"/>
      <c r="CA1199" s="126"/>
      <c r="CB1199" s="16"/>
      <c r="CC1199" s="140"/>
      <c r="CD1199" s="126"/>
      <c r="CE1199" s="16"/>
      <c r="CG1199" s="126"/>
      <c r="CH1199" s="16"/>
      <c r="CI1199" s="16"/>
      <c r="CJ1199" s="16"/>
      <c r="CK1199" s="16"/>
      <c r="CL1199" s="16"/>
      <c r="CM1199" s="16"/>
      <c r="CN1199" s="16"/>
      <c r="CO1199" s="16"/>
      <c r="CP1199" s="16"/>
      <c r="CQ1199" s="16"/>
      <c r="CR1199" s="16"/>
      <c r="CS1199" s="16"/>
      <c r="CT1199" s="16"/>
      <c r="CU1199" s="16"/>
      <c r="CV1199" s="16"/>
      <c r="CW1199" s="16"/>
      <c r="CX1199" s="16"/>
      <c r="CY1199" s="16"/>
      <c r="CZ1199" s="16"/>
      <c r="DA1199" s="16"/>
      <c r="DB1199" s="16"/>
      <c r="DC1199" s="16"/>
      <c r="DD1199" s="16"/>
      <c r="DE1199" s="16"/>
      <c r="DF1199" s="16"/>
      <c r="DG1199" s="16"/>
      <c r="DH1199" s="16"/>
      <c r="DI1199" s="16"/>
      <c r="DJ1199" s="16"/>
      <c r="DK1199" s="16"/>
      <c r="DL1199" s="16"/>
      <c r="DM1199" s="16"/>
      <c r="DN1199" s="16"/>
      <c r="DO1199" s="16"/>
      <c r="DP1199" s="16"/>
      <c r="DQ1199" s="16"/>
      <c r="DR1199" s="16"/>
      <c r="DS1199" s="16"/>
      <c r="DT1199" s="16"/>
      <c r="DU1199" s="16"/>
      <c r="DV1199" s="16"/>
      <c r="DW1199" s="16"/>
      <c r="DX1199" s="16"/>
      <c r="DY1199" s="16"/>
      <c r="DZ1199" s="16"/>
      <c r="EA1199" s="16"/>
      <c r="EB1199" s="16"/>
      <c r="EC1199" s="16"/>
      <c r="ED1199" s="16"/>
      <c r="EE1199" s="16"/>
      <c r="EF1199" s="16"/>
      <c r="EG1199" s="16"/>
      <c r="EH1199" s="16"/>
      <c r="EI1199" s="16"/>
      <c r="EJ1199" s="16"/>
      <c r="EK1199" s="16"/>
      <c r="EL1199" s="16"/>
      <c r="EM1199" s="16"/>
      <c r="EN1199" s="16"/>
      <c r="EO1199" s="16"/>
      <c r="EP1199" s="16"/>
      <c r="EQ1199" s="16"/>
    </row>
    <row r="1200" spans="1:147" s="107" customFormat="1" x14ac:dyDescent="0.2">
      <c r="A1200" s="81"/>
      <c r="B1200" s="16"/>
      <c r="C1200" s="115"/>
      <c r="D1200" s="116"/>
      <c r="E1200" s="16"/>
      <c r="F1200" s="16"/>
      <c r="G1200" s="16"/>
      <c r="H1200" s="16"/>
      <c r="J1200" s="126"/>
      <c r="K1200" s="126"/>
      <c r="L1200" s="126"/>
      <c r="M1200" s="126"/>
      <c r="N1200" s="126"/>
      <c r="O1200" s="126"/>
      <c r="P1200" s="126"/>
      <c r="Q1200" s="58"/>
      <c r="R1200" s="139"/>
      <c r="S1200" s="58"/>
      <c r="T1200" s="16"/>
      <c r="U1200" s="16"/>
      <c r="V1200" s="16"/>
      <c r="W1200" s="16"/>
      <c r="X1200" s="16"/>
      <c r="Y1200" s="16"/>
      <c r="Z1200" s="16"/>
      <c r="AA1200" s="140"/>
      <c r="AB1200" s="126"/>
      <c r="AC1200" s="16"/>
      <c r="AD1200" s="16"/>
      <c r="AE1200" s="16"/>
      <c r="AF1200" s="16"/>
      <c r="AG1200" s="16"/>
      <c r="AH1200" s="140"/>
      <c r="AI1200" s="126"/>
      <c r="AJ1200" s="16"/>
      <c r="AK1200" s="16"/>
      <c r="AL1200" s="16"/>
      <c r="AM1200" s="140"/>
      <c r="AN1200" s="141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40"/>
      <c r="BG1200" s="126"/>
      <c r="BH1200" s="16"/>
      <c r="BI1200" s="16"/>
      <c r="BJ1200" s="16"/>
      <c r="BK1200" s="16"/>
      <c r="BL1200" s="16"/>
      <c r="BM1200" s="16"/>
      <c r="BN1200" s="16"/>
      <c r="BO1200" s="16"/>
      <c r="BP1200" s="140"/>
      <c r="BQ1200" s="126"/>
      <c r="BR1200" s="16"/>
      <c r="BS1200" s="16"/>
      <c r="BT1200" s="16"/>
      <c r="BU1200" s="16"/>
      <c r="BV1200" s="16"/>
      <c r="BW1200" s="140"/>
      <c r="BX1200" s="126"/>
      <c r="BY1200" s="16"/>
      <c r="BZ1200" s="140"/>
      <c r="CA1200" s="126"/>
      <c r="CB1200" s="16"/>
      <c r="CC1200" s="140"/>
      <c r="CD1200" s="126"/>
      <c r="CE1200" s="16"/>
      <c r="CG1200" s="12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  <c r="DR1200" s="16"/>
      <c r="DS1200" s="16"/>
      <c r="DT1200" s="16"/>
      <c r="DU1200" s="16"/>
      <c r="DV1200" s="16"/>
      <c r="DW1200" s="16"/>
      <c r="DX1200" s="16"/>
      <c r="DY1200" s="16"/>
      <c r="DZ1200" s="16"/>
      <c r="EA1200" s="16"/>
      <c r="EB1200" s="16"/>
      <c r="EC1200" s="16"/>
      <c r="ED1200" s="16"/>
      <c r="EE1200" s="16"/>
      <c r="EF1200" s="16"/>
      <c r="EG1200" s="16"/>
      <c r="EH1200" s="16"/>
      <c r="EI1200" s="16"/>
      <c r="EJ1200" s="16"/>
      <c r="EK1200" s="16"/>
      <c r="EL1200" s="16"/>
      <c r="EM1200" s="16"/>
      <c r="EN1200" s="16"/>
      <c r="EO1200" s="16"/>
      <c r="EP1200" s="16"/>
      <c r="EQ1200" s="16"/>
    </row>
    <row r="1201" spans="1:147" s="107" customFormat="1" x14ac:dyDescent="0.2">
      <c r="A1201" s="81"/>
      <c r="B1201" s="16"/>
      <c r="C1201" s="115"/>
      <c r="D1201" s="116"/>
      <c r="E1201" s="16"/>
      <c r="F1201" s="16"/>
      <c r="G1201" s="16"/>
      <c r="H1201" s="16"/>
      <c r="J1201" s="126"/>
      <c r="K1201" s="126"/>
      <c r="L1201" s="126"/>
      <c r="M1201" s="126"/>
      <c r="N1201" s="126"/>
      <c r="O1201" s="126"/>
      <c r="P1201" s="126"/>
      <c r="Q1201" s="58"/>
      <c r="R1201" s="139"/>
      <c r="S1201" s="58"/>
      <c r="T1201" s="16"/>
      <c r="U1201" s="16"/>
      <c r="V1201" s="16"/>
      <c r="W1201" s="16"/>
      <c r="X1201" s="16"/>
      <c r="Y1201" s="16"/>
      <c r="Z1201" s="16"/>
      <c r="AA1201" s="140"/>
      <c r="AB1201" s="126"/>
      <c r="AC1201" s="16"/>
      <c r="AD1201" s="16"/>
      <c r="AE1201" s="16"/>
      <c r="AF1201" s="16"/>
      <c r="AG1201" s="16"/>
      <c r="AH1201" s="140"/>
      <c r="AI1201" s="126"/>
      <c r="AJ1201" s="16"/>
      <c r="AK1201" s="16"/>
      <c r="AL1201" s="16"/>
      <c r="AM1201" s="140"/>
      <c r="AN1201" s="141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40"/>
      <c r="BG1201" s="126"/>
      <c r="BH1201" s="16"/>
      <c r="BI1201" s="16"/>
      <c r="BJ1201" s="16"/>
      <c r="BK1201" s="16"/>
      <c r="BL1201" s="16"/>
      <c r="BM1201" s="16"/>
      <c r="BN1201" s="16"/>
      <c r="BO1201" s="16"/>
      <c r="BP1201" s="140"/>
      <c r="BQ1201" s="126"/>
      <c r="BR1201" s="16"/>
      <c r="BS1201" s="16"/>
      <c r="BT1201" s="16"/>
      <c r="BU1201" s="16"/>
      <c r="BV1201" s="16"/>
      <c r="BW1201" s="140"/>
      <c r="BX1201" s="126"/>
      <c r="BY1201" s="16"/>
      <c r="BZ1201" s="140"/>
      <c r="CA1201" s="126"/>
      <c r="CB1201" s="16"/>
      <c r="CC1201" s="140"/>
      <c r="CD1201" s="126"/>
      <c r="CE1201" s="16"/>
      <c r="CG1201" s="12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  <c r="DR1201" s="16"/>
      <c r="DS1201" s="16"/>
      <c r="DT1201" s="16"/>
      <c r="DU1201" s="16"/>
      <c r="DV1201" s="16"/>
      <c r="DW1201" s="16"/>
      <c r="DX1201" s="16"/>
      <c r="DY1201" s="16"/>
      <c r="DZ1201" s="16"/>
      <c r="EA1201" s="16"/>
      <c r="EB1201" s="16"/>
      <c r="EC1201" s="16"/>
      <c r="ED1201" s="16"/>
      <c r="EE1201" s="16"/>
      <c r="EF1201" s="16"/>
      <c r="EG1201" s="16"/>
      <c r="EH1201" s="16"/>
      <c r="EI1201" s="16"/>
      <c r="EJ1201" s="16"/>
      <c r="EK1201" s="16"/>
      <c r="EL1201" s="16"/>
      <c r="EM1201" s="16"/>
      <c r="EN1201" s="16"/>
      <c r="EO1201" s="16"/>
      <c r="EP1201" s="16"/>
      <c r="EQ1201" s="16"/>
    </row>
    <row r="1202" spans="1:147" s="107" customFormat="1" x14ac:dyDescent="0.2">
      <c r="A1202" s="81"/>
      <c r="B1202" s="16"/>
      <c r="C1202" s="115"/>
      <c r="D1202" s="116"/>
      <c r="E1202" s="16"/>
      <c r="F1202" s="16"/>
      <c r="G1202" s="16"/>
      <c r="H1202" s="16"/>
      <c r="J1202" s="126"/>
      <c r="K1202" s="126"/>
      <c r="L1202" s="126"/>
      <c r="M1202" s="126"/>
      <c r="N1202" s="126"/>
      <c r="O1202" s="126"/>
      <c r="P1202" s="126"/>
      <c r="Q1202" s="58"/>
      <c r="R1202" s="139"/>
      <c r="S1202" s="58"/>
      <c r="T1202" s="16"/>
      <c r="U1202" s="16"/>
      <c r="V1202" s="16"/>
      <c r="W1202" s="16"/>
      <c r="X1202" s="16"/>
      <c r="Y1202" s="16"/>
      <c r="Z1202" s="16"/>
      <c r="AA1202" s="140"/>
      <c r="AB1202" s="126"/>
      <c r="AC1202" s="16"/>
      <c r="AD1202" s="16"/>
      <c r="AE1202" s="16"/>
      <c r="AF1202" s="16"/>
      <c r="AG1202" s="16"/>
      <c r="AH1202" s="140"/>
      <c r="AI1202" s="126"/>
      <c r="AJ1202" s="16"/>
      <c r="AK1202" s="16"/>
      <c r="AL1202" s="16"/>
      <c r="AM1202" s="140"/>
      <c r="AN1202" s="141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40"/>
      <c r="BG1202" s="126"/>
      <c r="BH1202" s="16"/>
      <c r="BI1202" s="16"/>
      <c r="BJ1202" s="16"/>
      <c r="BK1202" s="16"/>
      <c r="BL1202" s="16"/>
      <c r="BM1202" s="16"/>
      <c r="BN1202" s="16"/>
      <c r="BO1202" s="16"/>
      <c r="BP1202" s="140"/>
      <c r="BQ1202" s="126"/>
      <c r="BR1202" s="16"/>
      <c r="BS1202" s="16"/>
      <c r="BT1202" s="16"/>
      <c r="BU1202" s="16"/>
      <c r="BV1202" s="16"/>
      <c r="BW1202" s="140"/>
      <c r="BX1202" s="126"/>
      <c r="BY1202" s="16"/>
      <c r="BZ1202" s="140"/>
      <c r="CA1202" s="126"/>
      <c r="CB1202" s="16"/>
      <c r="CC1202" s="140"/>
      <c r="CD1202" s="126"/>
      <c r="CE1202" s="16"/>
      <c r="CG1202" s="12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  <c r="DR1202" s="16"/>
      <c r="DS1202" s="16"/>
      <c r="DT1202" s="16"/>
      <c r="DU1202" s="16"/>
      <c r="DV1202" s="16"/>
      <c r="DW1202" s="16"/>
      <c r="DX1202" s="16"/>
      <c r="DY1202" s="16"/>
      <c r="DZ1202" s="16"/>
      <c r="EA1202" s="16"/>
      <c r="EB1202" s="16"/>
      <c r="EC1202" s="16"/>
      <c r="ED1202" s="16"/>
      <c r="EE1202" s="16"/>
      <c r="EF1202" s="16"/>
      <c r="EG1202" s="16"/>
      <c r="EH1202" s="16"/>
      <c r="EI1202" s="16"/>
      <c r="EJ1202" s="16"/>
      <c r="EK1202" s="16"/>
      <c r="EL1202" s="16"/>
      <c r="EM1202" s="16"/>
      <c r="EN1202" s="16"/>
      <c r="EO1202" s="16"/>
      <c r="EP1202" s="16"/>
      <c r="EQ1202" s="16"/>
    </row>
    <row r="1203" spans="1:147" s="107" customFormat="1" x14ac:dyDescent="0.2">
      <c r="A1203" s="81"/>
      <c r="B1203" s="16"/>
      <c r="C1203" s="115"/>
      <c r="D1203" s="116"/>
      <c r="E1203" s="16"/>
      <c r="F1203" s="16"/>
      <c r="G1203" s="16"/>
      <c r="H1203" s="16"/>
      <c r="J1203" s="126"/>
      <c r="K1203" s="126"/>
      <c r="L1203" s="126"/>
      <c r="M1203" s="126"/>
      <c r="N1203" s="126"/>
      <c r="O1203" s="126"/>
      <c r="P1203" s="126"/>
      <c r="Q1203" s="58"/>
      <c r="R1203" s="139"/>
      <c r="S1203" s="58"/>
      <c r="T1203" s="16"/>
      <c r="U1203" s="16"/>
      <c r="V1203" s="16"/>
      <c r="W1203" s="16"/>
      <c r="X1203" s="16"/>
      <c r="Y1203" s="16"/>
      <c r="Z1203" s="16"/>
      <c r="AA1203" s="140"/>
      <c r="AB1203" s="126"/>
      <c r="AC1203" s="16"/>
      <c r="AD1203" s="16"/>
      <c r="AE1203" s="16"/>
      <c r="AF1203" s="16"/>
      <c r="AG1203" s="16"/>
      <c r="AH1203" s="140"/>
      <c r="AI1203" s="126"/>
      <c r="AJ1203" s="16"/>
      <c r="AK1203" s="16"/>
      <c r="AL1203" s="16"/>
      <c r="AM1203" s="140"/>
      <c r="AN1203" s="141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40"/>
      <c r="BG1203" s="126"/>
      <c r="BH1203" s="16"/>
      <c r="BI1203" s="16"/>
      <c r="BJ1203" s="16"/>
      <c r="BK1203" s="16"/>
      <c r="BL1203" s="16"/>
      <c r="BM1203" s="16"/>
      <c r="BN1203" s="16"/>
      <c r="BO1203" s="16"/>
      <c r="BP1203" s="140"/>
      <c r="BQ1203" s="126"/>
      <c r="BR1203" s="16"/>
      <c r="BS1203" s="16"/>
      <c r="BT1203" s="16"/>
      <c r="BU1203" s="16"/>
      <c r="BV1203" s="16"/>
      <c r="BW1203" s="140"/>
      <c r="BX1203" s="126"/>
      <c r="BY1203" s="16"/>
      <c r="BZ1203" s="140"/>
      <c r="CA1203" s="126"/>
      <c r="CB1203" s="16"/>
      <c r="CC1203" s="140"/>
      <c r="CD1203" s="126"/>
      <c r="CE1203" s="16"/>
      <c r="CG1203" s="12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  <c r="DR1203" s="16"/>
      <c r="DS1203" s="16"/>
      <c r="DT1203" s="16"/>
      <c r="DU1203" s="16"/>
      <c r="DV1203" s="16"/>
      <c r="DW1203" s="16"/>
      <c r="DX1203" s="16"/>
      <c r="DY1203" s="16"/>
      <c r="DZ1203" s="16"/>
      <c r="EA1203" s="16"/>
      <c r="EB1203" s="16"/>
      <c r="EC1203" s="16"/>
      <c r="ED1203" s="16"/>
      <c r="EE1203" s="16"/>
      <c r="EF1203" s="16"/>
      <c r="EG1203" s="16"/>
      <c r="EH1203" s="16"/>
      <c r="EI1203" s="16"/>
      <c r="EJ1203" s="16"/>
      <c r="EK1203" s="16"/>
      <c r="EL1203" s="16"/>
      <c r="EM1203" s="16"/>
      <c r="EN1203" s="16"/>
      <c r="EO1203" s="16"/>
      <c r="EP1203" s="16"/>
      <c r="EQ1203" s="16"/>
    </row>
    <row r="1204" spans="1:147" s="107" customFormat="1" x14ac:dyDescent="0.2">
      <c r="A1204" s="81"/>
      <c r="B1204" s="16"/>
      <c r="C1204" s="115"/>
      <c r="D1204" s="116"/>
      <c r="E1204" s="16"/>
      <c r="F1204" s="16"/>
      <c r="G1204" s="16"/>
      <c r="H1204" s="16"/>
      <c r="J1204" s="126"/>
      <c r="K1204" s="126"/>
      <c r="L1204" s="126"/>
      <c r="M1204" s="126"/>
      <c r="N1204" s="126"/>
      <c r="O1204" s="126"/>
      <c r="P1204" s="126"/>
      <c r="Q1204" s="58"/>
      <c r="R1204" s="139"/>
      <c r="S1204" s="58"/>
      <c r="T1204" s="16"/>
      <c r="U1204" s="16"/>
      <c r="V1204" s="16"/>
      <c r="W1204" s="16"/>
      <c r="X1204" s="16"/>
      <c r="Y1204" s="16"/>
      <c r="Z1204" s="16"/>
      <c r="AA1204" s="140"/>
      <c r="AB1204" s="126"/>
      <c r="AC1204" s="16"/>
      <c r="AD1204" s="16"/>
      <c r="AE1204" s="16"/>
      <c r="AF1204" s="16"/>
      <c r="AG1204" s="16"/>
      <c r="AH1204" s="140"/>
      <c r="AI1204" s="126"/>
      <c r="AJ1204" s="16"/>
      <c r="AK1204" s="16"/>
      <c r="AL1204" s="16"/>
      <c r="AM1204" s="140"/>
      <c r="AN1204" s="141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40"/>
      <c r="BG1204" s="126"/>
      <c r="BH1204" s="16"/>
      <c r="BI1204" s="16"/>
      <c r="BJ1204" s="16"/>
      <c r="BK1204" s="16"/>
      <c r="BL1204" s="16"/>
      <c r="BM1204" s="16"/>
      <c r="BN1204" s="16"/>
      <c r="BO1204" s="16"/>
      <c r="BP1204" s="140"/>
      <c r="BQ1204" s="126"/>
      <c r="BR1204" s="16"/>
      <c r="BS1204" s="16"/>
      <c r="BT1204" s="16"/>
      <c r="BU1204" s="16"/>
      <c r="BV1204" s="16"/>
      <c r="BW1204" s="140"/>
      <c r="BX1204" s="126"/>
      <c r="BY1204" s="16"/>
      <c r="BZ1204" s="140"/>
      <c r="CA1204" s="126"/>
      <c r="CB1204" s="16"/>
      <c r="CC1204" s="140"/>
      <c r="CD1204" s="126"/>
      <c r="CE1204" s="16"/>
      <c r="CG1204" s="126"/>
      <c r="CH1204" s="16"/>
      <c r="CI1204" s="16"/>
      <c r="CJ1204" s="16"/>
      <c r="CK1204" s="16"/>
      <c r="CL1204" s="16"/>
      <c r="CM1204" s="16"/>
      <c r="CN1204" s="16"/>
      <c r="CO1204" s="16"/>
      <c r="CP1204" s="16"/>
      <c r="CQ1204" s="16"/>
      <c r="CR1204" s="16"/>
      <c r="CS1204" s="16"/>
      <c r="CT1204" s="16"/>
      <c r="CU1204" s="16"/>
      <c r="CV1204" s="16"/>
      <c r="CW1204" s="16"/>
      <c r="CX1204" s="16"/>
      <c r="CY1204" s="16"/>
      <c r="CZ1204" s="16"/>
      <c r="DA1204" s="16"/>
      <c r="DB1204" s="16"/>
      <c r="DC1204" s="16"/>
      <c r="DD1204" s="16"/>
      <c r="DE1204" s="16"/>
      <c r="DF1204" s="16"/>
      <c r="DG1204" s="16"/>
      <c r="DH1204" s="16"/>
      <c r="DI1204" s="16"/>
      <c r="DJ1204" s="16"/>
      <c r="DK1204" s="16"/>
      <c r="DL1204" s="16"/>
      <c r="DM1204" s="16"/>
      <c r="DN1204" s="16"/>
      <c r="DO1204" s="16"/>
      <c r="DP1204" s="16"/>
      <c r="DQ1204" s="16"/>
      <c r="DR1204" s="16"/>
      <c r="DS1204" s="16"/>
      <c r="DT1204" s="16"/>
      <c r="DU1204" s="16"/>
      <c r="DV1204" s="16"/>
      <c r="DW1204" s="16"/>
      <c r="DX1204" s="16"/>
      <c r="DY1204" s="16"/>
      <c r="DZ1204" s="16"/>
      <c r="EA1204" s="16"/>
      <c r="EB1204" s="16"/>
      <c r="EC1204" s="16"/>
      <c r="ED1204" s="16"/>
      <c r="EE1204" s="16"/>
      <c r="EF1204" s="16"/>
      <c r="EG1204" s="16"/>
      <c r="EH1204" s="16"/>
      <c r="EI1204" s="16"/>
      <c r="EJ1204" s="16"/>
      <c r="EK1204" s="16"/>
      <c r="EL1204" s="16"/>
      <c r="EM1204" s="16"/>
      <c r="EN1204" s="16"/>
      <c r="EO1204" s="16"/>
      <c r="EP1204" s="16"/>
      <c r="EQ1204" s="16"/>
    </row>
    <row r="1205" spans="1:147" s="107" customFormat="1" x14ac:dyDescent="0.2">
      <c r="A1205" s="81"/>
      <c r="B1205" s="16"/>
      <c r="C1205" s="115"/>
      <c r="D1205" s="116"/>
      <c r="E1205" s="16"/>
      <c r="F1205" s="16"/>
      <c r="G1205" s="16"/>
      <c r="H1205" s="16"/>
      <c r="J1205" s="126"/>
      <c r="K1205" s="126"/>
      <c r="L1205" s="126"/>
      <c r="M1205" s="126"/>
      <c r="N1205" s="126"/>
      <c r="O1205" s="126"/>
      <c r="P1205" s="126"/>
      <c r="Q1205" s="58"/>
      <c r="R1205" s="139"/>
      <c r="S1205" s="58"/>
      <c r="T1205" s="16"/>
      <c r="U1205" s="16"/>
      <c r="V1205" s="16"/>
      <c r="W1205" s="16"/>
      <c r="X1205" s="16"/>
      <c r="Y1205" s="16"/>
      <c r="Z1205" s="16"/>
      <c r="AA1205" s="140"/>
      <c r="AB1205" s="126"/>
      <c r="AC1205" s="16"/>
      <c r="AD1205" s="16"/>
      <c r="AE1205" s="16"/>
      <c r="AF1205" s="16"/>
      <c r="AG1205" s="16"/>
      <c r="AH1205" s="140"/>
      <c r="AI1205" s="126"/>
      <c r="AJ1205" s="16"/>
      <c r="AK1205" s="16"/>
      <c r="AL1205" s="16"/>
      <c r="AM1205" s="140"/>
      <c r="AN1205" s="141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40"/>
      <c r="BG1205" s="126"/>
      <c r="BH1205" s="16"/>
      <c r="BI1205" s="16"/>
      <c r="BJ1205" s="16"/>
      <c r="BK1205" s="16"/>
      <c r="BL1205" s="16"/>
      <c r="BM1205" s="16"/>
      <c r="BN1205" s="16"/>
      <c r="BO1205" s="16"/>
      <c r="BP1205" s="140"/>
      <c r="BQ1205" s="126"/>
      <c r="BR1205" s="16"/>
      <c r="BS1205" s="16"/>
      <c r="BT1205" s="16"/>
      <c r="BU1205" s="16"/>
      <c r="BV1205" s="16"/>
      <c r="BW1205" s="140"/>
      <c r="BX1205" s="126"/>
      <c r="BY1205" s="16"/>
      <c r="BZ1205" s="140"/>
      <c r="CA1205" s="126"/>
      <c r="CB1205" s="16"/>
      <c r="CC1205" s="140"/>
      <c r="CD1205" s="126"/>
      <c r="CE1205" s="16"/>
      <c r="CG1205" s="126"/>
      <c r="CH1205" s="16"/>
      <c r="CI1205" s="16"/>
      <c r="CJ1205" s="16"/>
      <c r="CK1205" s="16"/>
      <c r="CL1205" s="16"/>
      <c r="CM1205" s="16"/>
      <c r="CN1205" s="16"/>
      <c r="CO1205" s="16"/>
      <c r="CP1205" s="16"/>
      <c r="CQ1205" s="16"/>
      <c r="CR1205" s="16"/>
      <c r="CS1205" s="16"/>
      <c r="CT1205" s="16"/>
      <c r="CU1205" s="16"/>
      <c r="CV1205" s="16"/>
      <c r="CW1205" s="16"/>
      <c r="CX1205" s="16"/>
      <c r="CY1205" s="16"/>
      <c r="CZ1205" s="16"/>
      <c r="DA1205" s="16"/>
      <c r="DB1205" s="16"/>
      <c r="DC1205" s="16"/>
      <c r="DD1205" s="16"/>
      <c r="DE1205" s="16"/>
      <c r="DF1205" s="16"/>
      <c r="DG1205" s="16"/>
      <c r="DH1205" s="16"/>
      <c r="DI1205" s="16"/>
      <c r="DJ1205" s="16"/>
      <c r="DK1205" s="16"/>
      <c r="DL1205" s="16"/>
      <c r="DM1205" s="16"/>
      <c r="DN1205" s="16"/>
      <c r="DO1205" s="16"/>
      <c r="DP1205" s="16"/>
      <c r="DQ1205" s="16"/>
      <c r="DR1205" s="16"/>
      <c r="DS1205" s="16"/>
      <c r="DT1205" s="16"/>
      <c r="DU1205" s="16"/>
      <c r="DV1205" s="16"/>
      <c r="DW1205" s="16"/>
      <c r="DX1205" s="16"/>
      <c r="DY1205" s="16"/>
      <c r="DZ1205" s="16"/>
      <c r="EA1205" s="16"/>
      <c r="EB1205" s="16"/>
      <c r="EC1205" s="16"/>
      <c r="ED1205" s="16"/>
      <c r="EE1205" s="16"/>
      <c r="EF1205" s="16"/>
      <c r="EG1205" s="16"/>
      <c r="EH1205" s="16"/>
      <c r="EI1205" s="16"/>
      <c r="EJ1205" s="16"/>
      <c r="EK1205" s="16"/>
      <c r="EL1205" s="16"/>
      <c r="EM1205" s="16"/>
      <c r="EN1205" s="16"/>
      <c r="EO1205" s="16"/>
      <c r="EP1205" s="16"/>
      <c r="EQ1205" s="16"/>
    </row>
    <row r="1206" spans="1:147" s="107" customFormat="1" x14ac:dyDescent="0.2">
      <c r="A1206" s="81"/>
      <c r="B1206" s="16"/>
      <c r="C1206" s="115"/>
      <c r="D1206" s="116"/>
      <c r="E1206" s="16"/>
      <c r="F1206" s="16"/>
      <c r="G1206" s="16"/>
      <c r="H1206" s="16"/>
      <c r="J1206" s="126"/>
      <c r="K1206" s="126"/>
      <c r="L1206" s="126"/>
      <c r="M1206" s="126"/>
      <c r="N1206" s="126"/>
      <c r="O1206" s="126"/>
      <c r="P1206" s="126"/>
      <c r="Q1206" s="58"/>
      <c r="R1206" s="139"/>
      <c r="S1206" s="58"/>
      <c r="T1206" s="16"/>
      <c r="U1206" s="16"/>
      <c r="V1206" s="16"/>
      <c r="W1206" s="16"/>
      <c r="X1206" s="16"/>
      <c r="Y1206" s="16"/>
      <c r="Z1206" s="16"/>
      <c r="AA1206" s="140"/>
      <c r="AB1206" s="126"/>
      <c r="AC1206" s="16"/>
      <c r="AD1206" s="16"/>
      <c r="AE1206" s="16"/>
      <c r="AF1206" s="16"/>
      <c r="AG1206" s="16"/>
      <c r="AH1206" s="140"/>
      <c r="AI1206" s="126"/>
      <c r="AJ1206" s="16"/>
      <c r="AK1206" s="16"/>
      <c r="AL1206" s="16"/>
      <c r="AM1206" s="140"/>
      <c r="AN1206" s="141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40"/>
      <c r="BG1206" s="126"/>
      <c r="BH1206" s="16"/>
      <c r="BI1206" s="16"/>
      <c r="BJ1206" s="16"/>
      <c r="BK1206" s="16"/>
      <c r="BL1206" s="16"/>
      <c r="BM1206" s="16"/>
      <c r="BN1206" s="16"/>
      <c r="BO1206" s="16"/>
      <c r="BP1206" s="140"/>
      <c r="BQ1206" s="126"/>
      <c r="BR1206" s="16"/>
      <c r="BS1206" s="16"/>
      <c r="BT1206" s="16"/>
      <c r="BU1206" s="16"/>
      <c r="BV1206" s="16"/>
      <c r="BW1206" s="140"/>
      <c r="BX1206" s="126"/>
      <c r="BY1206" s="16"/>
      <c r="BZ1206" s="140"/>
      <c r="CA1206" s="126"/>
      <c r="CB1206" s="16"/>
      <c r="CC1206" s="140"/>
      <c r="CD1206" s="126"/>
      <c r="CE1206" s="16"/>
      <c r="CG1206" s="126"/>
      <c r="CH1206" s="16"/>
      <c r="CI1206" s="16"/>
      <c r="CJ1206" s="16"/>
      <c r="CK1206" s="16"/>
      <c r="CL1206" s="16"/>
      <c r="CM1206" s="16"/>
      <c r="CN1206" s="16"/>
      <c r="CO1206" s="16"/>
      <c r="CP1206" s="16"/>
      <c r="CQ1206" s="16"/>
      <c r="CR1206" s="16"/>
      <c r="CS1206" s="16"/>
      <c r="CT1206" s="16"/>
      <c r="CU1206" s="16"/>
      <c r="CV1206" s="16"/>
      <c r="CW1206" s="16"/>
      <c r="CX1206" s="16"/>
      <c r="CY1206" s="16"/>
      <c r="CZ1206" s="16"/>
      <c r="DA1206" s="16"/>
      <c r="DB1206" s="16"/>
      <c r="DC1206" s="16"/>
      <c r="DD1206" s="16"/>
      <c r="DE1206" s="16"/>
      <c r="DF1206" s="16"/>
      <c r="DG1206" s="16"/>
      <c r="DH1206" s="16"/>
      <c r="DI1206" s="16"/>
      <c r="DJ1206" s="16"/>
      <c r="DK1206" s="16"/>
      <c r="DL1206" s="16"/>
      <c r="DM1206" s="16"/>
      <c r="DN1206" s="16"/>
      <c r="DO1206" s="16"/>
      <c r="DP1206" s="16"/>
      <c r="DQ1206" s="16"/>
      <c r="DR1206" s="16"/>
      <c r="DS1206" s="16"/>
      <c r="DT1206" s="16"/>
      <c r="DU1206" s="16"/>
      <c r="DV1206" s="16"/>
      <c r="DW1206" s="16"/>
      <c r="DX1206" s="16"/>
      <c r="DY1206" s="16"/>
      <c r="DZ1206" s="16"/>
      <c r="EA1206" s="16"/>
      <c r="EB1206" s="16"/>
      <c r="EC1206" s="16"/>
      <c r="ED1206" s="16"/>
      <c r="EE1206" s="16"/>
      <c r="EF1206" s="16"/>
      <c r="EG1206" s="16"/>
      <c r="EH1206" s="16"/>
      <c r="EI1206" s="16"/>
      <c r="EJ1206" s="16"/>
      <c r="EK1206" s="16"/>
      <c r="EL1206" s="16"/>
      <c r="EM1206" s="16"/>
      <c r="EN1206" s="16"/>
      <c r="EO1206" s="16"/>
      <c r="EP1206" s="16"/>
      <c r="EQ1206" s="16"/>
    </row>
    <row r="1207" spans="1:147" s="107" customFormat="1" x14ac:dyDescent="0.2">
      <c r="A1207" s="81"/>
      <c r="B1207" s="16"/>
      <c r="C1207" s="115"/>
      <c r="D1207" s="116"/>
      <c r="E1207" s="16"/>
      <c r="F1207" s="16"/>
      <c r="G1207" s="16"/>
      <c r="H1207" s="16"/>
      <c r="J1207" s="126"/>
      <c r="K1207" s="126"/>
      <c r="L1207" s="126"/>
      <c r="M1207" s="126"/>
      <c r="N1207" s="126"/>
      <c r="O1207" s="126"/>
      <c r="P1207" s="126"/>
      <c r="Q1207" s="58"/>
      <c r="R1207" s="139"/>
      <c r="S1207" s="58"/>
      <c r="T1207" s="16"/>
      <c r="U1207" s="16"/>
      <c r="V1207" s="16"/>
      <c r="W1207" s="16"/>
      <c r="X1207" s="16"/>
      <c r="Y1207" s="16"/>
      <c r="Z1207" s="16"/>
      <c r="AA1207" s="140"/>
      <c r="AB1207" s="126"/>
      <c r="AC1207" s="16"/>
      <c r="AD1207" s="16"/>
      <c r="AE1207" s="16"/>
      <c r="AF1207" s="16"/>
      <c r="AG1207" s="16"/>
      <c r="AH1207" s="140"/>
      <c r="AI1207" s="126"/>
      <c r="AJ1207" s="16"/>
      <c r="AK1207" s="16"/>
      <c r="AL1207" s="16"/>
      <c r="AM1207" s="140"/>
      <c r="AN1207" s="141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40"/>
      <c r="BG1207" s="126"/>
      <c r="BH1207" s="16"/>
      <c r="BI1207" s="16"/>
      <c r="BJ1207" s="16"/>
      <c r="BK1207" s="16"/>
      <c r="BL1207" s="16"/>
      <c r="BM1207" s="16"/>
      <c r="BN1207" s="16"/>
      <c r="BO1207" s="16"/>
      <c r="BP1207" s="140"/>
      <c r="BQ1207" s="126"/>
      <c r="BR1207" s="16"/>
      <c r="BS1207" s="16"/>
      <c r="BT1207" s="16"/>
      <c r="BU1207" s="16"/>
      <c r="BV1207" s="16"/>
      <c r="BW1207" s="140"/>
      <c r="BX1207" s="126"/>
      <c r="BY1207" s="16"/>
      <c r="BZ1207" s="140"/>
      <c r="CA1207" s="126"/>
      <c r="CB1207" s="16"/>
      <c r="CC1207" s="140"/>
      <c r="CD1207" s="126"/>
      <c r="CE1207" s="16"/>
      <c r="CG1207" s="126"/>
      <c r="CH1207" s="16"/>
      <c r="CI1207" s="16"/>
      <c r="CJ1207" s="16"/>
      <c r="CK1207" s="16"/>
      <c r="CL1207" s="16"/>
      <c r="CM1207" s="16"/>
      <c r="CN1207" s="16"/>
      <c r="CO1207" s="16"/>
      <c r="CP1207" s="16"/>
      <c r="CQ1207" s="16"/>
      <c r="CR1207" s="16"/>
      <c r="CS1207" s="16"/>
      <c r="CT1207" s="16"/>
      <c r="CU1207" s="16"/>
      <c r="CV1207" s="16"/>
      <c r="CW1207" s="16"/>
      <c r="CX1207" s="16"/>
      <c r="CY1207" s="16"/>
      <c r="CZ1207" s="16"/>
      <c r="DA1207" s="16"/>
      <c r="DB1207" s="16"/>
      <c r="DC1207" s="16"/>
      <c r="DD1207" s="16"/>
      <c r="DE1207" s="16"/>
      <c r="DF1207" s="16"/>
      <c r="DG1207" s="16"/>
      <c r="DH1207" s="16"/>
      <c r="DI1207" s="16"/>
      <c r="DJ1207" s="16"/>
      <c r="DK1207" s="16"/>
      <c r="DL1207" s="16"/>
      <c r="DM1207" s="16"/>
      <c r="DN1207" s="16"/>
      <c r="DO1207" s="16"/>
      <c r="DP1207" s="16"/>
      <c r="DQ1207" s="16"/>
      <c r="DR1207" s="16"/>
      <c r="DS1207" s="16"/>
      <c r="DT1207" s="16"/>
      <c r="DU1207" s="16"/>
      <c r="DV1207" s="16"/>
      <c r="DW1207" s="16"/>
      <c r="DX1207" s="16"/>
      <c r="DY1207" s="16"/>
      <c r="DZ1207" s="16"/>
      <c r="EA1207" s="16"/>
      <c r="EB1207" s="16"/>
      <c r="EC1207" s="16"/>
      <c r="ED1207" s="16"/>
      <c r="EE1207" s="16"/>
      <c r="EF1207" s="16"/>
      <c r="EG1207" s="16"/>
      <c r="EH1207" s="16"/>
      <c r="EI1207" s="16"/>
      <c r="EJ1207" s="16"/>
      <c r="EK1207" s="16"/>
      <c r="EL1207" s="16"/>
      <c r="EM1207" s="16"/>
      <c r="EN1207" s="16"/>
      <c r="EO1207" s="16"/>
      <c r="EP1207" s="16"/>
      <c r="EQ1207" s="16"/>
    </row>
    <row r="1208" spans="1:147" s="107" customFormat="1" x14ac:dyDescent="0.2">
      <c r="A1208" s="81"/>
      <c r="B1208" s="16"/>
      <c r="C1208" s="115"/>
      <c r="D1208" s="116"/>
      <c r="E1208" s="16"/>
      <c r="F1208" s="16"/>
      <c r="G1208" s="16"/>
      <c r="H1208" s="16"/>
      <c r="J1208" s="126"/>
      <c r="K1208" s="126"/>
      <c r="L1208" s="126"/>
      <c r="M1208" s="126"/>
      <c r="N1208" s="126"/>
      <c r="O1208" s="126"/>
      <c r="P1208" s="126"/>
      <c r="Q1208" s="58"/>
      <c r="R1208" s="139"/>
      <c r="S1208" s="58"/>
      <c r="T1208" s="16"/>
      <c r="U1208" s="16"/>
      <c r="V1208" s="16"/>
      <c r="W1208" s="16"/>
      <c r="X1208" s="16"/>
      <c r="Y1208" s="16"/>
      <c r="Z1208" s="16"/>
      <c r="AA1208" s="140"/>
      <c r="AB1208" s="126"/>
      <c r="AC1208" s="16"/>
      <c r="AD1208" s="16"/>
      <c r="AE1208" s="16"/>
      <c r="AF1208" s="16"/>
      <c r="AG1208" s="16"/>
      <c r="AH1208" s="140"/>
      <c r="AI1208" s="126"/>
      <c r="AJ1208" s="16"/>
      <c r="AK1208" s="16"/>
      <c r="AL1208" s="16"/>
      <c r="AM1208" s="140"/>
      <c r="AN1208" s="141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40"/>
      <c r="BG1208" s="126"/>
      <c r="BH1208" s="16"/>
      <c r="BI1208" s="16"/>
      <c r="BJ1208" s="16"/>
      <c r="BK1208" s="16"/>
      <c r="BL1208" s="16"/>
      <c r="BM1208" s="16"/>
      <c r="BN1208" s="16"/>
      <c r="BO1208" s="16"/>
      <c r="BP1208" s="140"/>
      <c r="BQ1208" s="126"/>
      <c r="BR1208" s="16"/>
      <c r="BS1208" s="16"/>
      <c r="BT1208" s="16"/>
      <c r="BU1208" s="16"/>
      <c r="BV1208" s="16"/>
      <c r="BW1208" s="140"/>
      <c r="BX1208" s="126"/>
      <c r="BY1208" s="16"/>
      <c r="BZ1208" s="140"/>
      <c r="CA1208" s="126"/>
      <c r="CB1208" s="16"/>
      <c r="CC1208" s="140"/>
      <c r="CD1208" s="126"/>
      <c r="CE1208" s="16"/>
      <c r="CG1208" s="126"/>
      <c r="CH1208" s="16"/>
      <c r="CI1208" s="16"/>
      <c r="CJ1208" s="16"/>
      <c r="CK1208" s="16"/>
      <c r="CL1208" s="16"/>
      <c r="CM1208" s="16"/>
      <c r="CN1208" s="16"/>
      <c r="CO1208" s="16"/>
      <c r="CP1208" s="16"/>
      <c r="CQ1208" s="16"/>
      <c r="CR1208" s="16"/>
      <c r="CS1208" s="16"/>
      <c r="CT1208" s="16"/>
      <c r="CU1208" s="16"/>
      <c r="CV1208" s="16"/>
      <c r="CW1208" s="16"/>
      <c r="CX1208" s="16"/>
      <c r="CY1208" s="16"/>
      <c r="CZ1208" s="16"/>
      <c r="DA1208" s="16"/>
      <c r="DB1208" s="16"/>
      <c r="DC1208" s="16"/>
      <c r="DD1208" s="16"/>
      <c r="DE1208" s="16"/>
      <c r="DF1208" s="16"/>
      <c r="DG1208" s="16"/>
      <c r="DH1208" s="16"/>
      <c r="DI1208" s="16"/>
      <c r="DJ1208" s="16"/>
      <c r="DK1208" s="16"/>
      <c r="DL1208" s="16"/>
      <c r="DM1208" s="16"/>
      <c r="DN1208" s="16"/>
      <c r="DO1208" s="16"/>
      <c r="DP1208" s="16"/>
      <c r="DQ1208" s="16"/>
      <c r="DR1208" s="16"/>
      <c r="DS1208" s="16"/>
      <c r="DT1208" s="16"/>
      <c r="DU1208" s="16"/>
      <c r="DV1208" s="16"/>
      <c r="DW1208" s="16"/>
      <c r="DX1208" s="16"/>
      <c r="DY1208" s="16"/>
      <c r="DZ1208" s="16"/>
      <c r="EA1208" s="16"/>
      <c r="EB1208" s="16"/>
      <c r="EC1208" s="16"/>
      <c r="ED1208" s="16"/>
      <c r="EE1208" s="16"/>
      <c r="EF1208" s="16"/>
      <c r="EG1208" s="16"/>
      <c r="EH1208" s="16"/>
      <c r="EI1208" s="16"/>
      <c r="EJ1208" s="16"/>
      <c r="EK1208" s="16"/>
      <c r="EL1208" s="16"/>
      <c r="EM1208" s="16"/>
      <c r="EN1208" s="16"/>
      <c r="EO1208" s="16"/>
      <c r="EP1208" s="16"/>
      <c r="EQ1208" s="16"/>
    </row>
    <row r="1209" spans="1:147" s="107" customFormat="1" x14ac:dyDescent="0.2">
      <c r="A1209" s="81"/>
      <c r="B1209" s="16"/>
      <c r="C1209" s="115"/>
      <c r="D1209" s="116"/>
      <c r="E1209" s="16"/>
      <c r="F1209" s="16"/>
      <c r="G1209" s="16"/>
      <c r="H1209" s="16"/>
      <c r="J1209" s="126"/>
      <c r="K1209" s="126"/>
      <c r="L1209" s="126"/>
      <c r="M1209" s="126"/>
      <c r="N1209" s="126"/>
      <c r="O1209" s="126"/>
      <c r="P1209" s="126"/>
      <c r="Q1209" s="58"/>
      <c r="R1209" s="139"/>
      <c r="S1209" s="58"/>
      <c r="T1209" s="16"/>
      <c r="U1209" s="16"/>
      <c r="V1209" s="16"/>
      <c r="W1209" s="16"/>
      <c r="X1209" s="16"/>
      <c r="Y1209" s="16"/>
      <c r="Z1209" s="16"/>
      <c r="AA1209" s="140"/>
      <c r="AB1209" s="126"/>
      <c r="AC1209" s="16"/>
      <c r="AD1209" s="16"/>
      <c r="AE1209" s="16"/>
      <c r="AF1209" s="16"/>
      <c r="AG1209" s="16"/>
      <c r="AH1209" s="140"/>
      <c r="AI1209" s="126"/>
      <c r="AJ1209" s="16"/>
      <c r="AK1209" s="16"/>
      <c r="AL1209" s="16"/>
      <c r="AM1209" s="140"/>
      <c r="AN1209" s="141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40"/>
      <c r="BG1209" s="126"/>
      <c r="BH1209" s="16"/>
      <c r="BI1209" s="16"/>
      <c r="BJ1209" s="16"/>
      <c r="BK1209" s="16"/>
      <c r="BL1209" s="16"/>
      <c r="BM1209" s="16"/>
      <c r="BN1209" s="16"/>
      <c r="BO1209" s="16"/>
      <c r="BP1209" s="140"/>
      <c r="BQ1209" s="126"/>
      <c r="BR1209" s="16"/>
      <c r="BS1209" s="16"/>
      <c r="BT1209" s="16"/>
      <c r="BU1209" s="16"/>
      <c r="BV1209" s="16"/>
      <c r="BW1209" s="140"/>
      <c r="BX1209" s="126"/>
      <c r="BY1209" s="16"/>
      <c r="BZ1209" s="140"/>
      <c r="CA1209" s="126"/>
      <c r="CB1209" s="16"/>
      <c r="CC1209" s="140"/>
      <c r="CD1209" s="126"/>
      <c r="CE1209" s="16"/>
      <c r="CG1209" s="126"/>
      <c r="CH1209" s="16"/>
      <c r="CI1209" s="16"/>
      <c r="CJ1209" s="16"/>
      <c r="CK1209" s="16"/>
      <c r="CL1209" s="16"/>
      <c r="CM1209" s="16"/>
      <c r="CN1209" s="16"/>
      <c r="CO1209" s="16"/>
      <c r="CP1209" s="16"/>
      <c r="CQ1209" s="16"/>
      <c r="CR1209" s="16"/>
      <c r="CS1209" s="16"/>
      <c r="CT1209" s="16"/>
      <c r="CU1209" s="16"/>
      <c r="CV1209" s="16"/>
      <c r="CW1209" s="16"/>
      <c r="CX1209" s="16"/>
      <c r="CY1209" s="16"/>
      <c r="CZ1209" s="16"/>
      <c r="DA1209" s="16"/>
      <c r="DB1209" s="16"/>
      <c r="DC1209" s="16"/>
      <c r="DD1209" s="16"/>
      <c r="DE1209" s="16"/>
      <c r="DF1209" s="16"/>
      <c r="DG1209" s="16"/>
      <c r="DH1209" s="16"/>
      <c r="DI1209" s="16"/>
      <c r="DJ1209" s="16"/>
      <c r="DK1209" s="16"/>
      <c r="DL1209" s="16"/>
      <c r="DM1209" s="16"/>
      <c r="DN1209" s="16"/>
      <c r="DO1209" s="16"/>
      <c r="DP1209" s="16"/>
      <c r="DQ1209" s="16"/>
      <c r="DR1209" s="16"/>
      <c r="DS1209" s="16"/>
      <c r="DT1209" s="16"/>
      <c r="DU1209" s="16"/>
      <c r="DV1209" s="16"/>
      <c r="DW1209" s="16"/>
      <c r="DX1209" s="16"/>
      <c r="DY1209" s="16"/>
      <c r="DZ1209" s="16"/>
      <c r="EA1209" s="16"/>
      <c r="EB1209" s="16"/>
      <c r="EC1209" s="16"/>
      <c r="ED1209" s="16"/>
      <c r="EE1209" s="16"/>
      <c r="EF1209" s="16"/>
      <c r="EG1209" s="16"/>
      <c r="EH1209" s="16"/>
      <c r="EI1209" s="16"/>
      <c r="EJ1209" s="16"/>
      <c r="EK1209" s="16"/>
      <c r="EL1209" s="16"/>
      <c r="EM1209" s="16"/>
      <c r="EN1209" s="16"/>
      <c r="EO1209" s="16"/>
      <c r="EP1209" s="16"/>
      <c r="EQ1209" s="16"/>
    </row>
    <row r="1210" spans="1:147" s="107" customFormat="1" x14ac:dyDescent="0.2">
      <c r="A1210" s="81"/>
      <c r="B1210" s="16"/>
      <c r="C1210" s="115"/>
      <c r="D1210" s="116"/>
      <c r="E1210" s="16"/>
      <c r="F1210" s="16"/>
      <c r="G1210" s="16"/>
      <c r="H1210" s="16"/>
      <c r="J1210" s="126"/>
      <c r="K1210" s="126"/>
      <c r="L1210" s="126"/>
      <c r="M1210" s="126"/>
      <c r="N1210" s="126"/>
      <c r="O1210" s="126"/>
      <c r="P1210" s="126"/>
      <c r="Q1210" s="58"/>
      <c r="R1210" s="139"/>
      <c r="S1210" s="58"/>
      <c r="T1210" s="16"/>
      <c r="U1210" s="16"/>
      <c r="V1210" s="16"/>
      <c r="W1210" s="16"/>
      <c r="X1210" s="16"/>
      <c r="Y1210" s="16"/>
      <c r="Z1210" s="16"/>
      <c r="AA1210" s="140"/>
      <c r="AB1210" s="126"/>
      <c r="AC1210" s="16"/>
      <c r="AD1210" s="16"/>
      <c r="AE1210" s="16"/>
      <c r="AF1210" s="16"/>
      <c r="AG1210" s="16"/>
      <c r="AH1210" s="140"/>
      <c r="AI1210" s="126"/>
      <c r="AJ1210" s="16"/>
      <c r="AK1210" s="16"/>
      <c r="AL1210" s="16"/>
      <c r="AM1210" s="140"/>
      <c r="AN1210" s="141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40"/>
      <c r="BG1210" s="126"/>
      <c r="BH1210" s="16"/>
      <c r="BI1210" s="16"/>
      <c r="BJ1210" s="16"/>
      <c r="BK1210" s="16"/>
      <c r="BL1210" s="16"/>
      <c r="BM1210" s="16"/>
      <c r="BN1210" s="16"/>
      <c r="BO1210" s="16"/>
      <c r="BP1210" s="140"/>
      <c r="BQ1210" s="126"/>
      <c r="BR1210" s="16"/>
      <c r="BS1210" s="16"/>
      <c r="BT1210" s="16"/>
      <c r="BU1210" s="16"/>
      <c r="BV1210" s="16"/>
      <c r="BW1210" s="140"/>
      <c r="BX1210" s="126"/>
      <c r="BY1210" s="16"/>
      <c r="BZ1210" s="140"/>
      <c r="CA1210" s="126"/>
      <c r="CB1210" s="16"/>
      <c r="CC1210" s="140"/>
      <c r="CD1210" s="126"/>
      <c r="CE1210" s="16"/>
      <c r="CG1210" s="12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</row>
    <row r="1211" spans="1:147" s="107" customFormat="1" x14ac:dyDescent="0.2">
      <c r="A1211" s="138"/>
      <c r="B1211" s="16"/>
      <c r="C1211" s="115"/>
      <c r="D1211" s="116"/>
      <c r="E1211" s="16"/>
      <c r="F1211" s="16"/>
      <c r="G1211" s="16"/>
      <c r="H1211" s="16"/>
      <c r="J1211" s="126"/>
      <c r="K1211" s="126"/>
      <c r="L1211" s="126"/>
      <c r="M1211" s="126"/>
      <c r="N1211" s="126"/>
      <c r="O1211" s="126"/>
      <c r="P1211" s="126"/>
      <c r="Q1211" s="58"/>
      <c r="R1211" s="139"/>
      <c r="S1211" s="58"/>
      <c r="T1211" s="16"/>
      <c r="U1211" s="16"/>
      <c r="V1211" s="16"/>
      <c r="W1211" s="16"/>
      <c r="X1211" s="16"/>
      <c r="Y1211" s="16"/>
      <c r="Z1211" s="16"/>
      <c r="AA1211" s="140"/>
      <c r="AB1211" s="126"/>
      <c r="AC1211" s="16"/>
      <c r="AD1211" s="16"/>
      <c r="AE1211" s="16"/>
      <c r="AF1211" s="16"/>
      <c r="AG1211" s="16"/>
      <c r="AH1211" s="140"/>
      <c r="AI1211" s="126"/>
      <c r="AJ1211" s="16"/>
      <c r="AK1211" s="16"/>
      <c r="AL1211" s="16"/>
      <c r="AM1211" s="140"/>
      <c r="AN1211" s="141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40"/>
      <c r="BG1211" s="126"/>
      <c r="BH1211" s="16"/>
      <c r="BI1211" s="16"/>
      <c r="BJ1211" s="16"/>
      <c r="BK1211" s="16"/>
      <c r="BL1211" s="16"/>
      <c r="BM1211" s="16"/>
      <c r="BN1211" s="16"/>
      <c r="BO1211" s="16"/>
      <c r="BP1211" s="140"/>
      <c r="BQ1211" s="126"/>
      <c r="BR1211" s="16"/>
      <c r="BS1211" s="16"/>
      <c r="BT1211" s="16"/>
      <c r="BU1211" s="16"/>
      <c r="BV1211" s="16"/>
      <c r="BW1211" s="140"/>
      <c r="BX1211" s="126"/>
      <c r="BY1211" s="16"/>
      <c r="BZ1211" s="140"/>
      <c r="CA1211" s="126"/>
      <c r="CB1211" s="16"/>
      <c r="CC1211" s="140"/>
      <c r="CD1211" s="126"/>
      <c r="CE1211" s="16"/>
      <c r="CG1211" s="12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  <c r="DR1211" s="16"/>
      <c r="DS1211" s="16"/>
      <c r="DT1211" s="16"/>
      <c r="DU1211" s="16"/>
      <c r="DV1211" s="16"/>
      <c r="DW1211" s="16"/>
      <c r="DX1211" s="16"/>
      <c r="DY1211" s="16"/>
      <c r="DZ1211" s="16"/>
      <c r="EA1211" s="16"/>
      <c r="EB1211" s="16"/>
      <c r="EC1211" s="16"/>
      <c r="ED1211" s="16"/>
      <c r="EE1211" s="16"/>
      <c r="EF1211" s="16"/>
      <c r="EG1211" s="16"/>
      <c r="EH1211" s="16"/>
      <c r="EI1211" s="16"/>
      <c r="EJ1211" s="16"/>
      <c r="EK1211" s="16"/>
      <c r="EL1211" s="16"/>
      <c r="EM1211" s="16"/>
      <c r="EN1211" s="16"/>
      <c r="EO1211" s="16"/>
      <c r="EP1211" s="16"/>
      <c r="EQ1211" s="16"/>
    </row>
    <row r="1212" spans="1:147" s="107" customFormat="1" x14ac:dyDescent="0.2">
      <c r="A1212" s="81"/>
      <c r="B1212" s="16"/>
      <c r="C1212" s="115"/>
      <c r="D1212" s="116"/>
      <c r="E1212" s="16"/>
      <c r="F1212" s="16"/>
      <c r="G1212" s="16"/>
      <c r="H1212" s="16"/>
      <c r="J1212" s="126"/>
      <c r="K1212" s="126"/>
      <c r="L1212" s="126"/>
      <c r="M1212" s="126"/>
      <c r="N1212" s="126"/>
      <c r="O1212" s="126"/>
      <c r="P1212" s="126"/>
      <c r="Q1212" s="58"/>
      <c r="R1212" s="139"/>
      <c r="S1212" s="58"/>
      <c r="T1212" s="16"/>
      <c r="U1212" s="16"/>
      <c r="V1212" s="16"/>
      <c r="W1212" s="16"/>
      <c r="X1212" s="16"/>
      <c r="Y1212" s="16"/>
      <c r="Z1212" s="16"/>
      <c r="AA1212" s="140"/>
      <c r="AB1212" s="126"/>
      <c r="AC1212" s="16"/>
      <c r="AD1212" s="16"/>
      <c r="AE1212" s="16"/>
      <c r="AF1212" s="16"/>
      <c r="AG1212" s="16"/>
      <c r="AH1212" s="140"/>
      <c r="AI1212" s="126"/>
      <c r="AJ1212" s="16"/>
      <c r="AK1212" s="16"/>
      <c r="AL1212" s="16"/>
      <c r="AM1212" s="140"/>
      <c r="AN1212" s="141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40"/>
      <c r="BG1212" s="126"/>
      <c r="BH1212" s="16"/>
      <c r="BI1212" s="16"/>
      <c r="BJ1212" s="16"/>
      <c r="BK1212" s="16"/>
      <c r="BL1212" s="16"/>
      <c r="BM1212" s="16"/>
      <c r="BN1212" s="16"/>
      <c r="BO1212" s="16"/>
      <c r="BP1212" s="140"/>
      <c r="BQ1212" s="126"/>
      <c r="BR1212" s="16"/>
      <c r="BS1212" s="16"/>
      <c r="BT1212" s="16"/>
      <c r="BU1212" s="16"/>
      <c r="BV1212" s="16"/>
      <c r="BW1212" s="140"/>
      <c r="BX1212" s="126"/>
      <c r="BY1212" s="16"/>
      <c r="BZ1212" s="140"/>
      <c r="CA1212" s="126"/>
      <c r="CB1212" s="16"/>
      <c r="CC1212" s="140"/>
      <c r="CD1212" s="126"/>
      <c r="CE1212" s="16"/>
      <c r="CG1212" s="12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  <c r="DR1212" s="16"/>
      <c r="DS1212" s="16"/>
      <c r="DT1212" s="16"/>
      <c r="DU1212" s="16"/>
      <c r="DV1212" s="16"/>
      <c r="DW1212" s="16"/>
      <c r="DX1212" s="16"/>
      <c r="DY1212" s="16"/>
      <c r="DZ1212" s="16"/>
      <c r="EA1212" s="16"/>
      <c r="EB1212" s="16"/>
      <c r="EC1212" s="16"/>
      <c r="ED1212" s="16"/>
      <c r="EE1212" s="16"/>
      <c r="EF1212" s="16"/>
      <c r="EG1212" s="16"/>
      <c r="EH1212" s="16"/>
      <c r="EI1212" s="16"/>
      <c r="EJ1212" s="16"/>
      <c r="EK1212" s="16"/>
      <c r="EL1212" s="16"/>
      <c r="EM1212" s="16"/>
      <c r="EN1212" s="16"/>
      <c r="EO1212" s="16"/>
      <c r="EP1212" s="16"/>
      <c r="EQ1212" s="16"/>
    </row>
    <row r="1213" spans="1:147" s="107" customFormat="1" x14ac:dyDescent="0.2">
      <c r="A1213" s="81"/>
      <c r="B1213" s="16"/>
      <c r="C1213" s="115"/>
      <c r="D1213" s="116"/>
      <c r="E1213" s="16"/>
      <c r="F1213" s="16"/>
      <c r="G1213" s="16"/>
      <c r="H1213" s="16"/>
      <c r="J1213" s="126"/>
      <c r="K1213" s="126"/>
      <c r="L1213" s="126"/>
      <c r="M1213" s="126"/>
      <c r="N1213" s="126"/>
      <c r="O1213" s="126"/>
      <c r="P1213" s="126"/>
      <c r="Q1213" s="58"/>
      <c r="R1213" s="139"/>
      <c r="S1213" s="58"/>
      <c r="T1213" s="16"/>
      <c r="U1213" s="16"/>
      <c r="V1213" s="16"/>
      <c r="W1213" s="16"/>
      <c r="X1213" s="16"/>
      <c r="Y1213" s="16"/>
      <c r="Z1213" s="16"/>
      <c r="AA1213" s="140"/>
      <c r="AB1213" s="126"/>
      <c r="AC1213" s="16"/>
      <c r="AD1213" s="16"/>
      <c r="AE1213" s="16"/>
      <c r="AF1213" s="16"/>
      <c r="AG1213" s="16"/>
      <c r="AH1213" s="140"/>
      <c r="AI1213" s="126"/>
      <c r="AJ1213" s="16"/>
      <c r="AK1213" s="16"/>
      <c r="AL1213" s="16"/>
      <c r="AM1213" s="140"/>
      <c r="AN1213" s="141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40"/>
      <c r="BG1213" s="126"/>
      <c r="BH1213" s="16"/>
      <c r="BI1213" s="16"/>
      <c r="BJ1213" s="16"/>
      <c r="BK1213" s="16"/>
      <c r="BL1213" s="16"/>
      <c r="BM1213" s="16"/>
      <c r="BN1213" s="16"/>
      <c r="BO1213" s="16"/>
      <c r="BP1213" s="140"/>
      <c r="BQ1213" s="126"/>
      <c r="BR1213" s="16"/>
      <c r="BS1213" s="16"/>
      <c r="BT1213" s="16"/>
      <c r="BU1213" s="16"/>
      <c r="BV1213" s="16"/>
      <c r="BW1213" s="140"/>
      <c r="BX1213" s="126"/>
      <c r="BY1213" s="16"/>
      <c r="BZ1213" s="140"/>
      <c r="CA1213" s="126"/>
      <c r="CB1213" s="16"/>
      <c r="CC1213" s="140"/>
      <c r="CD1213" s="126"/>
      <c r="CE1213" s="16"/>
      <c r="CG1213" s="126"/>
      <c r="CH1213" s="16"/>
      <c r="CI1213" s="16"/>
      <c r="CJ1213" s="16"/>
      <c r="CK1213" s="16"/>
      <c r="CL1213" s="16"/>
      <c r="CM1213" s="16"/>
      <c r="CN1213" s="16"/>
      <c r="CO1213" s="16"/>
      <c r="CP1213" s="16"/>
      <c r="CQ1213" s="16"/>
      <c r="CR1213" s="16"/>
      <c r="CS1213" s="16"/>
      <c r="CT1213" s="16"/>
      <c r="CU1213" s="16"/>
      <c r="CV1213" s="16"/>
      <c r="CW1213" s="16"/>
      <c r="CX1213" s="16"/>
      <c r="CY1213" s="16"/>
      <c r="CZ1213" s="16"/>
      <c r="DA1213" s="16"/>
      <c r="DB1213" s="16"/>
      <c r="DC1213" s="16"/>
      <c r="DD1213" s="16"/>
      <c r="DE1213" s="16"/>
      <c r="DF1213" s="16"/>
      <c r="DG1213" s="16"/>
      <c r="DH1213" s="16"/>
      <c r="DI1213" s="16"/>
      <c r="DJ1213" s="16"/>
      <c r="DK1213" s="16"/>
      <c r="DL1213" s="16"/>
      <c r="DM1213" s="16"/>
      <c r="DN1213" s="16"/>
      <c r="DO1213" s="16"/>
      <c r="DP1213" s="16"/>
      <c r="DQ1213" s="16"/>
      <c r="DR1213" s="16"/>
      <c r="DS1213" s="16"/>
      <c r="DT1213" s="16"/>
      <c r="DU1213" s="16"/>
      <c r="DV1213" s="16"/>
      <c r="DW1213" s="16"/>
      <c r="DX1213" s="16"/>
      <c r="DY1213" s="16"/>
      <c r="DZ1213" s="16"/>
      <c r="EA1213" s="16"/>
      <c r="EB1213" s="16"/>
      <c r="EC1213" s="16"/>
      <c r="ED1213" s="16"/>
      <c r="EE1213" s="16"/>
      <c r="EF1213" s="16"/>
      <c r="EG1213" s="16"/>
      <c r="EH1213" s="16"/>
      <c r="EI1213" s="16"/>
      <c r="EJ1213" s="16"/>
      <c r="EK1213" s="16"/>
      <c r="EL1213" s="16"/>
      <c r="EM1213" s="16"/>
      <c r="EN1213" s="16"/>
      <c r="EO1213" s="16"/>
      <c r="EP1213" s="16"/>
      <c r="EQ1213" s="16"/>
    </row>
    <row r="1214" spans="1:147" s="107" customFormat="1" x14ac:dyDescent="0.2">
      <c r="A1214" s="81"/>
      <c r="B1214" s="16"/>
      <c r="C1214" s="115"/>
      <c r="D1214" s="116"/>
      <c r="E1214" s="16"/>
      <c r="F1214" s="16"/>
      <c r="G1214" s="16"/>
      <c r="H1214" s="16"/>
      <c r="J1214" s="126"/>
      <c r="K1214" s="126"/>
      <c r="L1214" s="126"/>
      <c r="M1214" s="126"/>
      <c r="N1214" s="126"/>
      <c r="O1214" s="126"/>
      <c r="P1214" s="126"/>
      <c r="Q1214" s="58"/>
      <c r="R1214" s="139"/>
      <c r="S1214" s="58"/>
      <c r="T1214" s="16"/>
      <c r="U1214" s="16"/>
      <c r="V1214" s="16"/>
      <c r="W1214" s="16"/>
      <c r="X1214" s="16"/>
      <c r="Y1214" s="16"/>
      <c r="Z1214" s="16"/>
      <c r="AA1214" s="140"/>
      <c r="AB1214" s="126"/>
      <c r="AC1214" s="16"/>
      <c r="AD1214" s="16"/>
      <c r="AE1214" s="16"/>
      <c r="AF1214" s="16"/>
      <c r="AG1214" s="16"/>
      <c r="AH1214" s="140"/>
      <c r="AI1214" s="126"/>
      <c r="AJ1214" s="16"/>
      <c r="AK1214" s="16"/>
      <c r="AL1214" s="16"/>
      <c r="AM1214" s="140"/>
      <c r="AN1214" s="141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40"/>
      <c r="BG1214" s="126"/>
      <c r="BH1214" s="16"/>
      <c r="BI1214" s="16"/>
      <c r="BJ1214" s="16"/>
      <c r="BK1214" s="16"/>
      <c r="BL1214" s="16"/>
      <c r="BM1214" s="16"/>
      <c r="BN1214" s="16"/>
      <c r="BO1214" s="16"/>
      <c r="BP1214" s="140"/>
      <c r="BQ1214" s="126"/>
      <c r="BR1214" s="16"/>
      <c r="BS1214" s="16"/>
      <c r="BT1214" s="16"/>
      <c r="BU1214" s="16"/>
      <c r="BV1214" s="16"/>
      <c r="BW1214" s="140"/>
      <c r="BX1214" s="126"/>
      <c r="BY1214" s="16"/>
      <c r="BZ1214" s="140"/>
      <c r="CA1214" s="126"/>
      <c r="CB1214" s="16"/>
      <c r="CC1214" s="140"/>
      <c r="CD1214" s="126"/>
      <c r="CE1214" s="16"/>
      <c r="CG1214" s="12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  <c r="DZ1214" s="16"/>
      <c r="EA1214" s="16"/>
      <c r="EB1214" s="16"/>
      <c r="EC1214" s="16"/>
      <c r="ED1214" s="16"/>
      <c r="EE1214" s="16"/>
      <c r="EF1214" s="16"/>
      <c r="EG1214" s="16"/>
      <c r="EH1214" s="16"/>
      <c r="EI1214" s="16"/>
      <c r="EJ1214" s="16"/>
      <c r="EK1214" s="16"/>
      <c r="EL1214" s="16"/>
      <c r="EM1214" s="16"/>
      <c r="EN1214" s="16"/>
      <c r="EO1214" s="16"/>
      <c r="EP1214" s="16"/>
      <c r="EQ1214" s="16"/>
    </row>
    <row r="1215" spans="1:147" s="107" customFormat="1" x14ac:dyDescent="0.2">
      <c r="A1215" s="81"/>
      <c r="B1215" s="16"/>
      <c r="C1215" s="115"/>
      <c r="D1215" s="116"/>
      <c r="E1215" s="16"/>
      <c r="F1215" s="16"/>
      <c r="G1215" s="16"/>
      <c r="H1215" s="16"/>
      <c r="J1215" s="126"/>
      <c r="K1215" s="126"/>
      <c r="L1215" s="126"/>
      <c r="M1215" s="126"/>
      <c r="N1215" s="126"/>
      <c r="O1215" s="126"/>
      <c r="P1215" s="126"/>
      <c r="Q1215" s="58"/>
      <c r="R1215" s="139"/>
      <c r="S1215" s="58"/>
      <c r="T1215" s="16"/>
      <c r="U1215" s="16"/>
      <c r="V1215" s="16"/>
      <c r="W1215" s="16"/>
      <c r="X1215" s="16"/>
      <c r="Y1215" s="16"/>
      <c r="Z1215" s="16"/>
      <c r="AA1215" s="140"/>
      <c r="AB1215" s="126"/>
      <c r="AC1215" s="16"/>
      <c r="AD1215" s="16"/>
      <c r="AE1215" s="16"/>
      <c r="AF1215" s="16"/>
      <c r="AG1215" s="16"/>
      <c r="AH1215" s="140"/>
      <c r="AI1215" s="126"/>
      <c r="AJ1215" s="16"/>
      <c r="AK1215" s="16"/>
      <c r="AL1215" s="16"/>
      <c r="AM1215" s="140"/>
      <c r="AN1215" s="141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40"/>
      <c r="BG1215" s="126"/>
      <c r="BH1215" s="16"/>
      <c r="BI1215" s="16"/>
      <c r="BJ1215" s="16"/>
      <c r="BK1215" s="16"/>
      <c r="BL1215" s="16"/>
      <c r="BM1215" s="16"/>
      <c r="BN1215" s="16"/>
      <c r="BO1215" s="16"/>
      <c r="BP1215" s="140"/>
      <c r="BQ1215" s="126"/>
      <c r="BR1215" s="16"/>
      <c r="BS1215" s="16"/>
      <c r="BT1215" s="16"/>
      <c r="BU1215" s="16"/>
      <c r="BV1215" s="16"/>
      <c r="BW1215" s="140"/>
      <c r="BX1215" s="126"/>
      <c r="BY1215" s="16"/>
      <c r="BZ1215" s="140"/>
      <c r="CA1215" s="126"/>
      <c r="CB1215" s="16"/>
      <c r="CC1215" s="140"/>
      <c r="CD1215" s="126"/>
      <c r="CE1215" s="16"/>
      <c r="CG1215" s="126"/>
      <c r="CH1215" s="16"/>
      <c r="CI1215" s="16"/>
      <c r="CJ1215" s="16"/>
      <c r="CK1215" s="16"/>
      <c r="CL1215" s="16"/>
      <c r="CM1215" s="16"/>
      <c r="CN1215" s="16"/>
      <c r="CO1215" s="16"/>
      <c r="CP1215" s="16"/>
      <c r="CQ1215" s="16"/>
      <c r="CR1215" s="16"/>
      <c r="CS1215" s="16"/>
      <c r="CT1215" s="16"/>
      <c r="CU1215" s="16"/>
      <c r="CV1215" s="16"/>
      <c r="CW1215" s="16"/>
      <c r="CX1215" s="16"/>
      <c r="CY1215" s="16"/>
      <c r="CZ1215" s="16"/>
      <c r="DA1215" s="16"/>
      <c r="DB1215" s="16"/>
      <c r="DC1215" s="16"/>
      <c r="DD1215" s="16"/>
      <c r="DE1215" s="16"/>
      <c r="DF1215" s="16"/>
      <c r="DG1215" s="16"/>
      <c r="DH1215" s="16"/>
      <c r="DI1215" s="16"/>
      <c r="DJ1215" s="16"/>
      <c r="DK1215" s="16"/>
      <c r="DL1215" s="16"/>
      <c r="DM1215" s="16"/>
      <c r="DN1215" s="16"/>
      <c r="DO1215" s="16"/>
      <c r="DP1215" s="16"/>
      <c r="DQ1215" s="16"/>
      <c r="DR1215" s="16"/>
      <c r="DS1215" s="16"/>
      <c r="DT1215" s="16"/>
      <c r="DU1215" s="16"/>
      <c r="DV1215" s="16"/>
      <c r="DW1215" s="16"/>
      <c r="DX1215" s="16"/>
      <c r="DY1215" s="16"/>
      <c r="DZ1215" s="16"/>
      <c r="EA1215" s="16"/>
      <c r="EB1215" s="16"/>
      <c r="EC1215" s="16"/>
      <c r="ED1215" s="16"/>
      <c r="EE1215" s="16"/>
      <c r="EF1215" s="16"/>
      <c r="EG1215" s="16"/>
      <c r="EH1215" s="16"/>
      <c r="EI1215" s="16"/>
      <c r="EJ1215" s="16"/>
      <c r="EK1215" s="16"/>
      <c r="EL1215" s="16"/>
      <c r="EM1215" s="16"/>
      <c r="EN1215" s="16"/>
      <c r="EO1215" s="16"/>
      <c r="EP1215" s="16"/>
      <c r="EQ1215" s="16"/>
    </row>
    <row r="1216" spans="1:147" s="107" customFormat="1" x14ac:dyDescent="0.2">
      <c r="A1216" s="81"/>
      <c r="B1216" s="16"/>
      <c r="C1216" s="115"/>
      <c r="D1216" s="116"/>
      <c r="E1216" s="16"/>
      <c r="F1216" s="16"/>
      <c r="G1216" s="16"/>
      <c r="H1216" s="16"/>
      <c r="J1216" s="126"/>
      <c r="K1216" s="126"/>
      <c r="L1216" s="126"/>
      <c r="M1216" s="126"/>
      <c r="N1216" s="126"/>
      <c r="O1216" s="126"/>
      <c r="P1216" s="126"/>
      <c r="Q1216" s="58"/>
      <c r="R1216" s="139"/>
      <c r="S1216" s="58"/>
      <c r="T1216" s="16"/>
      <c r="U1216" s="16"/>
      <c r="V1216" s="16"/>
      <c r="W1216" s="16"/>
      <c r="X1216" s="16"/>
      <c r="Y1216" s="16"/>
      <c r="Z1216" s="16"/>
      <c r="AA1216" s="140"/>
      <c r="AB1216" s="126"/>
      <c r="AC1216" s="16"/>
      <c r="AD1216" s="16"/>
      <c r="AE1216" s="16"/>
      <c r="AF1216" s="16"/>
      <c r="AG1216" s="16"/>
      <c r="AH1216" s="140"/>
      <c r="AI1216" s="126"/>
      <c r="AJ1216" s="16"/>
      <c r="AK1216" s="16"/>
      <c r="AL1216" s="16"/>
      <c r="AM1216" s="140"/>
      <c r="AN1216" s="141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40"/>
      <c r="BG1216" s="126"/>
      <c r="BH1216" s="16"/>
      <c r="BI1216" s="16"/>
      <c r="BJ1216" s="16"/>
      <c r="BK1216" s="16"/>
      <c r="BL1216" s="16"/>
      <c r="BM1216" s="16"/>
      <c r="BN1216" s="16"/>
      <c r="BO1216" s="16"/>
      <c r="BP1216" s="140"/>
      <c r="BQ1216" s="126"/>
      <c r="BR1216" s="16"/>
      <c r="BS1216" s="16"/>
      <c r="BT1216" s="16"/>
      <c r="BU1216" s="16"/>
      <c r="BV1216" s="16"/>
      <c r="BW1216" s="140"/>
      <c r="BX1216" s="126"/>
      <c r="BY1216" s="16"/>
      <c r="BZ1216" s="140"/>
      <c r="CA1216" s="126"/>
      <c r="CB1216" s="16"/>
      <c r="CC1216" s="140"/>
      <c r="CD1216" s="126"/>
      <c r="CE1216" s="16"/>
      <c r="CG1216" s="12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  <c r="DR1216" s="16"/>
      <c r="DS1216" s="16"/>
      <c r="DT1216" s="16"/>
      <c r="DU1216" s="16"/>
      <c r="DV1216" s="16"/>
      <c r="DW1216" s="16"/>
      <c r="DX1216" s="16"/>
      <c r="DY1216" s="16"/>
      <c r="DZ1216" s="16"/>
      <c r="EA1216" s="16"/>
      <c r="EB1216" s="16"/>
      <c r="EC1216" s="16"/>
      <c r="ED1216" s="16"/>
      <c r="EE1216" s="16"/>
      <c r="EF1216" s="16"/>
      <c r="EG1216" s="16"/>
      <c r="EH1216" s="16"/>
      <c r="EI1216" s="16"/>
      <c r="EJ1216" s="16"/>
      <c r="EK1216" s="16"/>
      <c r="EL1216" s="16"/>
      <c r="EM1216" s="16"/>
      <c r="EN1216" s="16"/>
      <c r="EO1216" s="16"/>
      <c r="EP1216" s="16"/>
      <c r="EQ1216" s="16"/>
    </row>
    <row r="1217" spans="1:147" s="107" customFormat="1" x14ac:dyDescent="0.2">
      <c r="A1217" s="81"/>
      <c r="B1217" s="16"/>
      <c r="C1217" s="115"/>
      <c r="D1217" s="116"/>
      <c r="E1217" s="16"/>
      <c r="F1217" s="16"/>
      <c r="G1217" s="16"/>
      <c r="H1217" s="16"/>
      <c r="J1217" s="126"/>
      <c r="K1217" s="126"/>
      <c r="L1217" s="126"/>
      <c r="M1217" s="126"/>
      <c r="N1217" s="126"/>
      <c r="O1217" s="126"/>
      <c r="P1217" s="126"/>
      <c r="Q1217" s="58"/>
      <c r="R1217" s="139"/>
      <c r="S1217" s="58"/>
      <c r="T1217" s="16"/>
      <c r="U1217" s="16"/>
      <c r="V1217" s="16"/>
      <c r="W1217" s="16"/>
      <c r="X1217" s="16"/>
      <c r="Y1217" s="16"/>
      <c r="Z1217" s="16"/>
      <c r="AA1217" s="140"/>
      <c r="AB1217" s="126"/>
      <c r="AC1217" s="16"/>
      <c r="AD1217" s="16"/>
      <c r="AE1217" s="16"/>
      <c r="AF1217" s="16"/>
      <c r="AG1217" s="16"/>
      <c r="AH1217" s="140"/>
      <c r="AI1217" s="126"/>
      <c r="AJ1217" s="16"/>
      <c r="AK1217" s="16"/>
      <c r="AL1217" s="16"/>
      <c r="AM1217" s="140"/>
      <c r="AN1217" s="141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40"/>
      <c r="BG1217" s="126"/>
      <c r="BH1217" s="16"/>
      <c r="BI1217" s="16"/>
      <c r="BJ1217" s="16"/>
      <c r="BK1217" s="16"/>
      <c r="BL1217" s="16"/>
      <c r="BM1217" s="16"/>
      <c r="BN1217" s="16"/>
      <c r="BO1217" s="16"/>
      <c r="BP1217" s="140"/>
      <c r="BQ1217" s="126"/>
      <c r="BR1217" s="16"/>
      <c r="BS1217" s="16"/>
      <c r="BT1217" s="16"/>
      <c r="BU1217" s="16"/>
      <c r="BV1217" s="16"/>
      <c r="BW1217" s="140"/>
      <c r="BX1217" s="126"/>
      <c r="BY1217" s="16"/>
      <c r="BZ1217" s="140"/>
      <c r="CA1217" s="126"/>
      <c r="CB1217" s="16"/>
      <c r="CC1217" s="140"/>
      <c r="CD1217" s="126"/>
      <c r="CE1217" s="16"/>
      <c r="CG1217" s="12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  <c r="DR1217" s="16"/>
      <c r="DS1217" s="16"/>
      <c r="DT1217" s="16"/>
      <c r="DU1217" s="16"/>
      <c r="DV1217" s="16"/>
      <c r="DW1217" s="16"/>
      <c r="DX1217" s="16"/>
      <c r="DY1217" s="16"/>
      <c r="DZ1217" s="16"/>
      <c r="EA1217" s="16"/>
      <c r="EB1217" s="16"/>
      <c r="EC1217" s="16"/>
      <c r="ED1217" s="16"/>
      <c r="EE1217" s="16"/>
      <c r="EF1217" s="16"/>
      <c r="EG1217" s="16"/>
      <c r="EH1217" s="16"/>
      <c r="EI1217" s="16"/>
      <c r="EJ1217" s="16"/>
      <c r="EK1217" s="16"/>
      <c r="EL1217" s="16"/>
      <c r="EM1217" s="16"/>
      <c r="EN1217" s="16"/>
      <c r="EO1217" s="16"/>
      <c r="EP1217" s="16"/>
      <c r="EQ1217" s="16"/>
    </row>
    <row r="1218" spans="1:147" s="107" customFormat="1" x14ac:dyDescent="0.2">
      <c r="A1218" s="81"/>
      <c r="B1218" s="16"/>
      <c r="C1218" s="115"/>
      <c r="D1218" s="116"/>
      <c r="E1218" s="16"/>
      <c r="F1218" s="16"/>
      <c r="G1218" s="16"/>
      <c r="H1218" s="16"/>
      <c r="J1218" s="126"/>
      <c r="K1218" s="126"/>
      <c r="L1218" s="126"/>
      <c r="M1218" s="126"/>
      <c r="N1218" s="126"/>
      <c r="O1218" s="126"/>
      <c r="P1218" s="126"/>
      <c r="Q1218" s="58"/>
      <c r="R1218" s="139"/>
      <c r="S1218" s="58"/>
      <c r="T1218" s="16"/>
      <c r="U1218" s="16"/>
      <c r="V1218" s="16"/>
      <c r="W1218" s="16"/>
      <c r="X1218" s="16"/>
      <c r="Y1218" s="16"/>
      <c r="Z1218" s="16"/>
      <c r="AA1218" s="140"/>
      <c r="AB1218" s="126"/>
      <c r="AC1218" s="16"/>
      <c r="AD1218" s="16"/>
      <c r="AE1218" s="16"/>
      <c r="AF1218" s="16"/>
      <c r="AG1218" s="16"/>
      <c r="AH1218" s="140"/>
      <c r="AI1218" s="126"/>
      <c r="AJ1218" s="16"/>
      <c r="AK1218" s="16"/>
      <c r="AL1218" s="16"/>
      <c r="AM1218" s="140"/>
      <c r="AN1218" s="141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40"/>
      <c r="BG1218" s="126"/>
      <c r="BH1218" s="16"/>
      <c r="BI1218" s="16"/>
      <c r="BJ1218" s="16"/>
      <c r="BK1218" s="16"/>
      <c r="BL1218" s="16"/>
      <c r="BM1218" s="16"/>
      <c r="BN1218" s="16"/>
      <c r="BO1218" s="16"/>
      <c r="BP1218" s="140"/>
      <c r="BQ1218" s="126"/>
      <c r="BR1218" s="16"/>
      <c r="BS1218" s="16"/>
      <c r="BT1218" s="16"/>
      <c r="BU1218" s="16"/>
      <c r="BV1218" s="16"/>
      <c r="BW1218" s="140"/>
      <c r="BX1218" s="126"/>
      <c r="BY1218" s="16"/>
      <c r="BZ1218" s="140"/>
      <c r="CA1218" s="126"/>
      <c r="CB1218" s="16"/>
      <c r="CC1218" s="140"/>
      <c r="CD1218" s="126"/>
      <c r="CE1218" s="16"/>
      <c r="CG1218" s="126"/>
      <c r="CH1218" s="16"/>
      <c r="CI1218" s="16"/>
      <c r="CJ1218" s="16"/>
      <c r="CK1218" s="16"/>
      <c r="CL1218" s="16"/>
      <c r="CM1218" s="16"/>
      <c r="CN1218" s="16"/>
      <c r="CO1218" s="16"/>
      <c r="CP1218" s="16"/>
      <c r="CQ1218" s="16"/>
      <c r="CR1218" s="16"/>
      <c r="CS1218" s="16"/>
      <c r="CT1218" s="16"/>
      <c r="CU1218" s="16"/>
      <c r="CV1218" s="16"/>
      <c r="CW1218" s="16"/>
      <c r="CX1218" s="16"/>
      <c r="CY1218" s="16"/>
      <c r="CZ1218" s="16"/>
      <c r="DA1218" s="16"/>
      <c r="DB1218" s="16"/>
      <c r="DC1218" s="16"/>
      <c r="DD1218" s="16"/>
      <c r="DE1218" s="16"/>
      <c r="DF1218" s="16"/>
      <c r="DG1218" s="16"/>
      <c r="DH1218" s="16"/>
      <c r="DI1218" s="16"/>
      <c r="DJ1218" s="16"/>
      <c r="DK1218" s="16"/>
      <c r="DL1218" s="16"/>
      <c r="DM1218" s="16"/>
      <c r="DN1218" s="16"/>
      <c r="DO1218" s="16"/>
      <c r="DP1218" s="16"/>
      <c r="DQ1218" s="16"/>
      <c r="DR1218" s="16"/>
      <c r="DS1218" s="16"/>
      <c r="DT1218" s="16"/>
      <c r="DU1218" s="16"/>
      <c r="DV1218" s="16"/>
      <c r="DW1218" s="16"/>
      <c r="DX1218" s="16"/>
      <c r="DY1218" s="16"/>
      <c r="DZ1218" s="16"/>
      <c r="EA1218" s="16"/>
      <c r="EB1218" s="16"/>
      <c r="EC1218" s="16"/>
      <c r="ED1218" s="16"/>
      <c r="EE1218" s="16"/>
      <c r="EF1218" s="16"/>
      <c r="EG1218" s="16"/>
      <c r="EH1218" s="16"/>
      <c r="EI1218" s="16"/>
      <c r="EJ1218" s="16"/>
      <c r="EK1218" s="16"/>
      <c r="EL1218" s="16"/>
      <c r="EM1218" s="16"/>
      <c r="EN1218" s="16"/>
      <c r="EO1218" s="16"/>
      <c r="EP1218" s="16"/>
      <c r="EQ1218" s="16"/>
    </row>
    <row r="1219" spans="1:147" s="107" customFormat="1" x14ac:dyDescent="0.2">
      <c r="A1219" s="81"/>
      <c r="B1219" s="16"/>
      <c r="C1219" s="115"/>
      <c r="D1219" s="116"/>
      <c r="E1219" s="16"/>
      <c r="F1219" s="16"/>
      <c r="G1219" s="16"/>
      <c r="H1219" s="16"/>
      <c r="J1219" s="126"/>
      <c r="K1219" s="126"/>
      <c r="L1219" s="126"/>
      <c r="M1219" s="126"/>
      <c r="N1219" s="126"/>
      <c r="O1219" s="126"/>
      <c r="P1219" s="126"/>
      <c r="Q1219" s="58"/>
      <c r="R1219" s="139"/>
      <c r="S1219" s="58"/>
      <c r="T1219" s="16"/>
      <c r="U1219" s="16"/>
      <c r="V1219" s="16"/>
      <c r="W1219" s="16"/>
      <c r="X1219" s="16"/>
      <c r="Y1219" s="16"/>
      <c r="Z1219" s="16"/>
      <c r="AA1219" s="140"/>
      <c r="AB1219" s="126"/>
      <c r="AC1219" s="16"/>
      <c r="AD1219" s="16"/>
      <c r="AE1219" s="16"/>
      <c r="AF1219" s="16"/>
      <c r="AG1219" s="16"/>
      <c r="AH1219" s="140"/>
      <c r="AI1219" s="126"/>
      <c r="AJ1219" s="16"/>
      <c r="AK1219" s="16"/>
      <c r="AL1219" s="16"/>
      <c r="AM1219" s="140"/>
      <c r="AN1219" s="141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40"/>
      <c r="BG1219" s="126"/>
      <c r="BH1219" s="16"/>
      <c r="BI1219" s="16"/>
      <c r="BJ1219" s="16"/>
      <c r="BK1219" s="16"/>
      <c r="BL1219" s="16"/>
      <c r="BM1219" s="16"/>
      <c r="BN1219" s="16"/>
      <c r="BO1219" s="16"/>
      <c r="BP1219" s="140"/>
      <c r="BQ1219" s="126"/>
      <c r="BR1219" s="16"/>
      <c r="BS1219" s="16"/>
      <c r="BT1219" s="16"/>
      <c r="BU1219" s="16"/>
      <c r="BV1219" s="16"/>
      <c r="BW1219" s="140"/>
      <c r="BX1219" s="126"/>
      <c r="BY1219" s="16"/>
      <c r="BZ1219" s="140"/>
      <c r="CA1219" s="126"/>
      <c r="CB1219" s="16"/>
      <c r="CC1219" s="140"/>
      <c r="CD1219" s="126"/>
      <c r="CE1219" s="16"/>
      <c r="CG1219" s="12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  <c r="DR1219" s="16"/>
      <c r="DS1219" s="16"/>
      <c r="DT1219" s="16"/>
      <c r="DU1219" s="16"/>
      <c r="DV1219" s="16"/>
      <c r="DW1219" s="16"/>
      <c r="DX1219" s="16"/>
      <c r="DY1219" s="16"/>
      <c r="DZ1219" s="16"/>
      <c r="EA1219" s="16"/>
      <c r="EB1219" s="16"/>
      <c r="EC1219" s="16"/>
      <c r="ED1219" s="16"/>
      <c r="EE1219" s="16"/>
      <c r="EF1219" s="16"/>
      <c r="EG1219" s="16"/>
      <c r="EH1219" s="16"/>
      <c r="EI1219" s="16"/>
      <c r="EJ1219" s="16"/>
      <c r="EK1219" s="16"/>
      <c r="EL1219" s="16"/>
      <c r="EM1219" s="16"/>
      <c r="EN1219" s="16"/>
      <c r="EO1219" s="16"/>
      <c r="EP1219" s="16"/>
      <c r="EQ1219" s="16"/>
    </row>
    <row r="1220" spans="1:147" s="107" customFormat="1" x14ac:dyDescent="0.2">
      <c r="A1220" s="81"/>
      <c r="B1220" s="16"/>
      <c r="C1220" s="115"/>
      <c r="D1220" s="116"/>
      <c r="E1220" s="16"/>
      <c r="F1220" s="16"/>
      <c r="G1220" s="16"/>
      <c r="H1220" s="16"/>
      <c r="J1220" s="126"/>
      <c r="K1220" s="126"/>
      <c r="L1220" s="126"/>
      <c r="M1220" s="126"/>
      <c r="N1220" s="126"/>
      <c r="O1220" s="126"/>
      <c r="P1220" s="126"/>
      <c r="Q1220" s="58"/>
      <c r="R1220" s="139"/>
      <c r="S1220" s="58"/>
      <c r="T1220" s="16"/>
      <c r="U1220" s="16"/>
      <c r="V1220" s="16"/>
      <c r="W1220" s="16"/>
      <c r="X1220" s="16"/>
      <c r="Y1220" s="16"/>
      <c r="Z1220" s="16"/>
      <c r="AA1220" s="140"/>
      <c r="AB1220" s="126"/>
      <c r="AC1220" s="16"/>
      <c r="AD1220" s="16"/>
      <c r="AE1220" s="16"/>
      <c r="AF1220" s="16"/>
      <c r="AG1220" s="16"/>
      <c r="AH1220" s="140"/>
      <c r="AI1220" s="126"/>
      <c r="AJ1220" s="16"/>
      <c r="AK1220" s="16"/>
      <c r="AL1220" s="16"/>
      <c r="AM1220" s="140"/>
      <c r="AN1220" s="141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40"/>
      <c r="BG1220" s="126"/>
      <c r="BH1220" s="16"/>
      <c r="BI1220" s="16"/>
      <c r="BJ1220" s="16"/>
      <c r="BK1220" s="16"/>
      <c r="BL1220" s="16"/>
      <c r="BM1220" s="16"/>
      <c r="BN1220" s="16"/>
      <c r="BO1220" s="16"/>
      <c r="BP1220" s="140"/>
      <c r="BQ1220" s="126"/>
      <c r="BR1220" s="16"/>
      <c r="BS1220" s="16"/>
      <c r="BT1220" s="16"/>
      <c r="BU1220" s="16"/>
      <c r="BV1220" s="16"/>
      <c r="BW1220" s="140"/>
      <c r="BX1220" s="126"/>
      <c r="BY1220" s="16"/>
      <c r="BZ1220" s="140"/>
      <c r="CA1220" s="126"/>
      <c r="CB1220" s="16"/>
      <c r="CC1220" s="140"/>
      <c r="CD1220" s="126"/>
      <c r="CE1220" s="16"/>
      <c r="CG1220" s="12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  <c r="DR1220" s="16"/>
      <c r="DS1220" s="16"/>
      <c r="DT1220" s="16"/>
      <c r="DU1220" s="16"/>
      <c r="DV1220" s="16"/>
      <c r="DW1220" s="16"/>
      <c r="DX1220" s="16"/>
      <c r="DY1220" s="16"/>
      <c r="DZ1220" s="16"/>
      <c r="EA1220" s="16"/>
      <c r="EB1220" s="16"/>
      <c r="EC1220" s="16"/>
      <c r="ED1220" s="16"/>
      <c r="EE1220" s="16"/>
      <c r="EF1220" s="16"/>
      <c r="EG1220" s="16"/>
      <c r="EH1220" s="16"/>
      <c r="EI1220" s="16"/>
      <c r="EJ1220" s="16"/>
      <c r="EK1220" s="16"/>
      <c r="EL1220" s="16"/>
      <c r="EM1220" s="16"/>
      <c r="EN1220" s="16"/>
      <c r="EO1220" s="16"/>
      <c r="EP1220" s="16"/>
      <c r="EQ1220" s="16"/>
    </row>
    <row r="1221" spans="1:147" s="107" customFormat="1" x14ac:dyDescent="0.2">
      <c r="A1221" s="81"/>
      <c r="B1221" s="16"/>
      <c r="C1221" s="115"/>
      <c r="D1221" s="116"/>
      <c r="E1221" s="16"/>
      <c r="F1221" s="16"/>
      <c r="G1221" s="16"/>
      <c r="H1221" s="16"/>
      <c r="J1221" s="126"/>
      <c r="K1221" s="126"/>
      <c r="L1221" s="126"/>
      <c r="M1221" s="126"/>
      <c r="N1221" s="126"/>
      <c r="O1221" s="126"/>
      <c r="P1221" s="126"/>
      <c r="Q1221" s="58"/>
      <c r="R1221" s="139"/>
      <c r="S1221" s="58"/>
      <c r="T1221" s="16"/>
      <c r="U1221" s="16"/>
      <c r="V1221" s="16"/>
      <c r="W1221" s="16"/>
      <c r="X1221" s="16"/>
      <c r="Y1221" s="16"/>
      <c r="Z1221" s="16"/>
      <c r="AA1221" s="140"/>
      <c r="AB1221" s="126"/>
      <c r="AC1221" s="16"/>
      <c r="AD1221" s="16"/>
      <c r="AE1221" s="16"/>
      <c r="AF1221" s="16"/>
      <c r="AG1221" s="16"/>
      <c r="AH1221" s="140"/>
      <c r="AI1221" s="126"/>
      <c r="AJ1221" s="16"/>
      <c r="AK1221" s="16"/>
      <c r="AL1221" s="16"/>
      <c r="AM1221" s="140"/>
      <c r="AN1221" s="141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40"/>
      <c r="BG1221" s="126"/>
      <c r="BH1221" s="16"/>
      <c r="BI1221" s="16"/>
      <c r="BJ1221" s="16"/>
      <c r="BK1221" s="16"/>
      <c r="BL1221" s="16"/>
      <c r="BM1221" s="16"/>
      <c r="BN1221" s="16"/>
      <c r="BO1221" s="16"/>
      <c r="BP1221" s="140"/>
      <c r="BQ1221" s="126"/>
      <c r="BR1221" s="16"/>
      <c r="BS1221" s="16"/>
      <c r="BT1221" s="16"/>
      <c r="BU1221" s="16"/>
      <c r="BV1221" s="16"/>
      <c r="BW1221" s="140"/>
      <c r="BX1221" s="126"/>
      <c r="BY1221" s="16"/>
      <c r="BZ1221" s="140"/>
      <c r="CA1221" s="126"/>
      <c r="CB1221" s="16"/>
      <c r="CC1221" s="140"/>
      <c r="CD1221" s="126"/>
      <c r="CE1221" s="16"/>
      <c r="CG1221" s="12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  <c r="DZ1221" s="16"/>
      <c r="EA1221" s="16"/>
      <c r="EB1221" s="16"/>
      <c r="EC1221" s="16"/>
      <c r="ED1221" s="16"/>
      <c r="EE1221" s="16"/>
      <c r="EF1221" s="16"/>
      <c r="EG1221" s="16"/>
      <c r="EH1221" s="16"/>
      <c r="EI1221" s="16"/>
      <c r="EJ1221" s="16"/>
      <c r="EK1221" s="16"/>
      <c r="EL1221" s="16"/>
      <c r="EM1221" s="16"/>
      <c r="EN1221" s="16"/>
      <c r="EO1221" s="16"/>
      <c r="EP1221" s="16"/>
      <c r="EQ1221" s="16"/>
    </row>
    <row r="1222" spans="1:147" s="107" customFormat="1" x14ac:dyDescent="0.2">
      <c r="A1222" s="81"/>
      <c r="B1222" s="16"/>
      <c r="C1222" s="115"/>
      <c r="D1222" s="116"/>
      <c r="E1222" s="16"/>
      <c r="F1222" s="16"/>
      <c r="G1222" s="16"/>
      <c r="H1222" s="16"/>
      <c r="J1222" s="126"/>
      <c r="K1222" s="126"/>
      <c r="L1222" s="126"/>
      <c r="M1222" s="126"/>
      <c r="N1222" s="126"/>
      <c r="O1222" s="126"/>
      <c r="P1222" s="126"/>
      <c r="Q1222" s="58"/>
      <c r="R1222" s="139"/>
      <c r="S1222" s="58"/>
      <c r="T1222" s="16"/>
      <c r="U1222" s="16"/>
      <c r="V1222" s="16"/>
      <c r="W1222" s="16"/>
      <c r="X1222" s="16"/>
      <c r="Y1222" s="16"/>
      <c r="Z1222" s="16"/>
      <c r="AA1222" s="140"/>
      <c r="AB1222" s="126"/>
      <c r="AC1222" s="16"/>
      <c r="AD1222" s="16"/>
      <c r="AE1222" s="16"/>
      <c r="AF1222" s="16"/>
      <c r="AG1222" s="16"/>
      <c r="AH1222" s="140"/>
      <c r="AI1222" s="126"/>
      <c r="AJ1222" s="16"/>
      <c r="AK1222" s="16"/>
      <c r="AL1222" s="16"/>
      <c r="AM1222" s="140"/>
      <c r="AN1222" s="141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40"/>
      <c r="BG1222" s="126"/>
      <c r="BH1222" s="16"/>
      <c r="BI1222" s="16"/>
      <c r="BJ1222" s="16"/>
      <c r="BK1222" s="16"/>
      <c r="BL1222" s="16"/>
      <c r="BM1222" s="16"/>
      <c r="BN1222" s="16"/>
      <c r="BO1222" s="16"/>
      <c r="BP1222" s="140"/>
      <c r="BQ1222" s="126"/>
      <c r="BR1222" s="16"/>
      <c r="BS1222" s="16"/>
      <c r="BT1222" s="16"/>
      <c r="BU1222" s="16"/>
      <c r="BV1222" s="16"/>
      <c r="BW1222" s="140"/>
      <c r="BX1222" s="126"/>
      <c r="BY1222" s="16"/>
      <c r="BZ1222" s="140"/>
      <c r="CA1222" s="126"/>
      <c r="CB1222" s="16"/>
      <c r="CC1222" s="140"/>
      <c r="CD1222" s="126"/>
      <c r="CE1222" s="16"/>
      <c r="CG1222" s="12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  <c r="DR1222" s="16"/>
      <c r="DS1222" s="16"/>
      <c r="DT1222" s="16"/>
      <c r="DU1222" s="16"/>
      <c r="DV1222" s="16"/>
      <c r="DW1222" s="16"/>
      <c r="DX1222" s="16"/>
      <c r="DY1222" s="16"/>
      <c r="DZ1222" s="16"/>
      <c r="EA1222" s="16"/>
      <c r="EB1222" s="16"/>
      <c r="EC1222" s="16"/>
      <c r="ED1222" s="16"/>
      <c r="EE1222" s="16"/>
      <c r="EF1222" s="16"/>
      <c r="EG1222" s="16"/>
      <c r="EH1222" s="16"/>
      <c r="EI1222" s="16"/>
      <c r="EJ1222" s="16"/>
      <c r="EK1222" s="16"/>
      <c r="EL1222" s="16"/>
      <c r="EM1222" s="16"/>
      <c r="EN1222" s="16"/>
      <c r="EO1222" s="16"/>
      <c r="EP1222" s="16"/>
      <c r="EQ1222" s="16"/>
    </row>
    <row r="1223" spans="1:147" s="107" customFormat="1" x14ac:dyDescent="0.2">
      <c r="A1223" s="81"/>
      <c r="B1223" s="16"/>
      <c r="C1223" s="115"/>
      <c r="D1223" s="116"/>
      <c r="E1223" s="16"/>
      <c r="F1223" s="16"/>
      <c r="G1223" s="16"/>
      <c r="H1223" s="16"/>
      <c r="J1223" s="126"/>
      <c r="K1223" s="126"/>
      <c r="L1223" s="126"/>
      <c r="M1223" s="126"/>
      <c r="N1223" s="126"/>
      <c r="O1223" s="126"/>
      <c r="P1223" s="126"/>
      <c r="Q1223" s="58"/>
      <c r="R1223" s="139"/>
      <c r="S1223" s="58"/>
      <c r="T1223" s="16"/>
      <c r="U1223" s="16"/>
      <c r="V1223" s="16"/>
      <c r="W1223" s="16"/>
      <c r="X1223" s="16"/>
      <c r="Y1223" s="16"/>
      <c r="Z1223" s="16"/>
      <c r="AA1223" s="140"/>
      <c r="AB1223" s="126"/>
      <c r="AC1223" s="16"/>
      <c r="AD1223" s="16"/>
      <c r="AE1223" s="16"/>
      <c r="AF1223" s="16"/>
      <c r="AG1223" s="16"/>
      <c r="AH1223" s="140"/>
      <c r="AI1223" s="126"/>
      <c r="AJ1223" s="16"/>
      <c r="AK1223" s="16"/>
      <c r="AL1223" s="16"/>
      <c r="AM1223" s="140"/>
      <c r="AN1223" s="141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40"/>
      <c r="BG1223" s="126"/>
      <c r="BH1223" s="16"/>
      <c r="BI1223" s="16"/>
      <c r="BJ1223" s="16"/>
      <c r="BK1223" s="16"/>
      <c r="BL1223" s="16"/>
      <c r="BM1223" s="16"/>
      <c r="BN1223" s="16"/>
      <c r="BO1223" s="16"/>
      <c r="BP1223" s="140"/>
      <c r="BQ1223" s="126"/>
      <c r="BR1223" s="16"/>
      <c r="BS1223" s="16"/>
      <c r="BT1223" s="16"/>
      <c r="BU1223" s="16"/>
      <c r="BV1223" s="16"/>
      <c r="BW1223" s="140"/>
      <c r="BX1223" s="126"/>
      <c r="BY1223" s="16"/>
      <c r="BZ1223" s="140"/>
      <c r="CA1223" s="126"/>
      <c r="CB1223" s="16"/>
      <c r="CC1223" s="140"/>
      <c r="CD1223" s="126"/>
      <c r="CE1223" s="16"/>
      <c r="CG1223" s="126"/>
      <c r="CH1223" s="16"/>
      <c r="CI1223" s="16"/>
      <c r="CJ1223" s="16"/>
      <c r="CK1223" s="16"/>
      <c r="CL1223" s="16"/>
      <c r="CM1223" s="16"/>
      <c r="CN1223" s="16"/>
      <c r="CO1223" s="16"/>
      <c r="CP1223" s="16"/>
      <c r="CQ1223" s="16"/>
      <c r="CR1223" s="16"/>
      <c r="CS1223" s="16"/>
      <c r="CT1223" s="16"/>
      <c r="CU1223" s="16"/>
      <c r="CV1223" s="16"/>
      <c r="CW1223" s="16"/>
      <c r="CX1223" s="16"/>
      <c r="CY1223" s="16"/>
      <c r="CZ1223" s="16"/>
      <c r="DA1223" s="16"/>
      <c r="DB1223" s="16"/>
      <c r="DC1223" s="16"/>
      <c r="DD1223" s="16"/>
      <c r="DE1223" s="16"/>
      <c r="DF1223" s="16"/>
      <c r="DG1223" s="16"/>
      <c r="DH1223" s="16"/>
      <c r="DI1223" s="16"/>
      <c r="DJ1223" s="16"/>
      <c r="DK1223" s="16"/>
      <c r="DL1223" s="16"/>
      <c r="DM1223" s="16"/>
      <c r="DN1223" s="16"/>
      <c r="DO1223" s="16"/>
      <c r="DP1223" s="16"/>
      <c r="DQ1223" s="16"/>
      <c r="DR1223" s="16"/>
      <c r="DS1223" s="16"/>
      <c r="DT1223" s="16"/>
      <c r="DU1223" s="16"/>
      <c r="DV1223" s="16"/>
      <c r="DW1223" s="16"/>
      <c r="DX1223" s="16"/>
      <c r="DY1223" s="16"/>
      <c r="DZ1223" s="16"/>
      <c r="EA1223" s="16"/>
      <c r="EB1223" s="16"/>
      <c r="EC1223" s="16"/>
      <c r="ED1223" s="16"/>
      <c r="EE1223" s="16"/>
      <c r="EF1223" s="16"/>
      <c r="EG1223" s="16"/>
      <c r="EH1223" s="16"/>
      <c r="EI1223" s="16"/>
      <c r="EJ1223" s="16"/>
      <c r="EK1223" s="16"/>
      <c r="EL1223" s="16"/>
      <c r="EM1223" s="16"/>
      <c r="EN1223" s="16"/>
      <c r="EO1223" s="16"/>
      <c r="EP1223" s="16"/>
      <c r="EQ1223" s="16"/>
    </row>
    <row r="1224" spans="1:147" s="107" customFormat="1" x14ac:dyDescent="0.2">
      <c r="A1224" s="81"/>
      <c r="B1224" s="16"/>
      <c r="C1224" s="115"/>
      <c r="D1224" s="116"/>
      <c r="E1224" s="16"/>
      <c r="F1224" s="16"/>
      <c r="G1224" s="16"/>
      <c r="H1224" s="16"/>
      <c r="J1224" s="126"/>
      <c r="K1224" s="126"/>
      <c r="L1224" s="126"/>
      <c r="M1224" s="126"/>
      <c r="N1224" s="126"/>
      <c r="O1224" s="126"/>
      <c r="P1224" s="126"/>
      <c r="Q1224" s="58"/>
      <c r="R1224" s="139"/>
      <c r="S1224" s="58"/>
      <c r="T1224" s="16"/>
      <c r="U1224" s="16"/>
      <c r="V1224" s="16"/>
      <c r="W1224" s="16"/>
      <c r="X1224" s="16"/>
      <c r="Y1224" s="16"/>
      <c r="Z1224" s="16"/>
      <c r="AA1224" s="140"/>
      <c r="AB1224" s="126"/>
      <c r="AC1224" s="16"/>
      <c r="AD1224" s="16"/>
      <c r="AE1224" s="16"/>
      <c r="AF1224" s="16"/>
      <c r="AG1224" s="16"/>
      <c r="AH1224" s="140"/>
      <c r="AI1224" s="126"/>
      <c r="AJ1224" s="16"/>
      <c r="AK1224" s="16"/>
      <c r="AL1224" s="16"/>
      <c r="AM1224" s="140"/>
      <c r="AN1224" s="141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40"/>
      <c r="BG1224" s="126"/>
      <c r="BH1224" s="16"/>
      <c r="BI1224" s="16"/>
      <c r="BJ1224" s="16"/>
      <c r="BK1224" s="16"/>
      <c r="BL1224" s="16"/>
      <c r="BM1224" s="16"/>
      <c r="BN1224" s="16"/>
      <c r="BO1224" s="16"/>
      <c r="BP1224" s="140"/>
      <c r="BQ1224" s="126"/>
      <c r="BR1224" s="16"/>
      <c r="BS1224" s="16"/>
      <c r="BT1224" s="16"/>
      <c r="BU1224" s="16"/>
      <c r="BV1224" s="16"/>
      <c r="BW1224" s="140"/>
      <c r="BX1224" s="126"/>
      <c r="BY1224" s="16"/>
      <c r="BZ1224" s="140"/>
      <c r="CA1224" s="126"/>
      <c r="CB1224" s="16"/>
      <c r="CC1224" s="140"/>
      <c r="CD1224" s="126"/>
      <c r="CE1224" s="16"/>
      <c r="CG1224" s="12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  <c r="DR1224" s="16"/>
      <c r="DS1224" s="16"/>
      <c r="DT1224" s="16"/>
      <c r="DU1224" s="16"/>
      <c r="DV1224" s="16"/>
      <c r="DW1224" s="16"/>
      <c r="DX1224" s="16"/>
      <c r="DY1224" s="16"/>
      <c r="DZ1224" s="16"/>
      <c r="EA1224" s="16"/>
      <c r="EB1224" s="16"/>
      <c r="EC1224" s="16"/>
      <c r="ED1224" s="16"/>
      <c r="EE1224" s="16"/>
      <c r="EF1224" s="16"/>
      <c r="EG1224" s="16"/>
      <c r="EH1224" s="16"/>
      <c r="EI1224" s="16"/>
      <c r="EJ1224" s="16"/>
      <c r="EK1224" s="16"/>
      <c r="EL1224" s="16"/>
      <c r="EM1224" s="16"/>
      <c r="EN1224" s="16"/>
      <c r="EO1224" s="16"/>
      <c r="EP1224" s="16"/>
      <c r="EQ1224" s="16"/>
    </row>
    <row r="1225" spans="1:147" s="107" customFormat="1" x14ac:dyDescent="0.2">
      <c r="A1225" s="81"/>
      <c r="B1225" s="16"/>
      <c r="C1225" s="115"/>
      <c r="D1225" s="116"/>
      <c r="E1225" s="16"/>
      <c r="F1225" s="16"/>
      <c r="G1225" s="16"/>
      <c r="H1225" s="16"/>
      <c r="J1225" s="126"/>
      <c r="K1225" s="126"/>
      <c r="L1225" s="126"/>
      <c r="M1225" s="126"/>
      <c r="N1225" s="126"/>
      <c r="O1225" s="126"/>
      <c r="P1225" s="126"/>
      <c r="Q1225" s="58"/>
      <c r="R1225" s="139"/>
      <c r="S1225" s="58"/>
      <c r="T1225" s="16"/>
      <c r="U1225" s="16"/>
      <c r="V1225" s="16"/>
      <c r="W1225" s="16"/>
      <c r="X1225" s="16"/>
      <c r="Y1225" s="16"/>
      <c r="Z1225" s="16"/>
      <c r="AA1225" s="140"/>
      <c r="AB1225" s="126"/>
      <c r="AC1225" s="16"/>
      <c r="AD1225" s="16"/>
      <c r="AE1225" s="16"/>
      <c r="AF1225" s="16"/>
      <c r="AG1225" s="16"/>
      <c r="AH1225" s="140"/>
      <c r="AI1225" s="126"/>
      <c r="AJ1225" s="16"/>
      <c r="AK1225" s="16"/>
      <c r="AL1225" s="16"/>
      <c r="AM1225" s="140"/>
      <c r="AN1225" s="141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40"/>
      <c r="BG1225" s="126"/>
      <c r="BH1225" s="16"/>
      <c r="BI1225" s="16"/>
      <c r="BJ1225" s="16"/>
      <c r="BK1225" s="16"/>
      <c r="BL1225" s="16"/>
      <c r="BM1225" s="16"/>
      <c r="BN1225" s="16"/>
      <c r="BO1225" s="16"/>
      <c r="BP1225" s="140"/>
      <c r="BQ1225" s="126"/>
      <c r="BR1225" s="16"/>
      <c r="BS1225" s="16"/>
      <c r="BT1225" s="16"/>
      <c r="BU1225" s="16"/>
      <c r="BV1225" s="16"/>
      <c r="BW1225" s="140"/>
      <c r="BX1225" s="126"/>
      <c r="BY1225" s="16"/>
      <c r="BZ1225" s="140"/>
      <c r="CA1225" s="126"/>
      <c r="CB1225" s="16"/>
      <c r="CC1225" s="140"/>
      <c r="CD1225" s="126"/>
      <c r="CE1225" s="16"/>
      <c r="CG1225" s="126"/>
      <c r="CH1225" s="16"/>
      <c r="CI1225" s="16"/>
      <c r="CJ1225" s="16"/>
      <c r="CK1225" s="16"/>
      <c r="CL1225" s="16"/>
      <c r="CM1225" s="16"/>
      <c r="CN1225" s="16"/>
      <c r="CO1225" s="16"/>
      <c r="CP1225" s="16"/>
      <c r="CQ1225" s="16"/>
      <c r="CR1225" s="16"/>
      <c r="CS1225" s="16"/>
      <c r="CT1225" s="16"/>
      <c r="CU1225" s="16"/>
      <c r="CV1225" s="16"/>
      <c r="CW1225" s="16"/>
      <c r="CX1225" s="16"/>
      <c r="CY1225" s="16"/>
      <c r="CZ1225" s="16"/>
      <c r="DA1225" s="16"/>
      <c r="DB1225" s="16"/>
      <c r="DC1225" s="16"/>
      <c r="DD1225" s="16"/>
      <c r="DE1225" s="16"/>
      <c r="DF1225" s="16"/>
      <c r="DG1225" s="16"/>
      <c r="DH1225" s="16"/>
      <c r="DI1225" s="16"/>
      <c r="DJ1225" s="16"/>
      <c r="DK1225" s="16"/>
      <c r="DL1225" s="16"/>
      <c r="DM1225" s="16"/>
      <c r="DN1225" s="16"/>
      <c r="DO1225" s="16"/>
      <c r="DP1225" s="16"/>
      <c r="DQ1225" s="16"/>
      <c r="DR1225" s="16"/>
      <c r="DS1225" s="16"/>
      <c r="DT1225" s="16"/>
      <c r="DU1225" s="16"/>
      <c r="DV1225" s="16"/>
      <c r="DW1225" s="16"/>
      <c r="DX1225" s="16"/>
      <c r="DY1225" s="16"/>
      <c r="DZ1225" s="16"/>
      <c r="EA1225" s="16"/>
      <c r="EB1225" s="16"/>
      <c r="EC1225" s="16"/>
      <c r="ED1225" s="16"/>
      <c r="EE1225" s="16"/>
      <c r="EF1225" s="16"/>
      <c r="EG1225" s="16"/>
      <c r="EH1225" s="16"/>
      <c r="EI1225" s="16"/>
      <c r="EJ1225" s="16"/>
      <c r="EK1225" s="16"/>
      <c r="EL1225" s="16"/>
      <c r="EM1225" s="16"/>
      <c r="EN1225" s="16"/>
      <c r="EO1225" s="16"/>
      <c r="EP1225" s="16"/>
      <c r="EQ1225" s="16"/>
    </row>
    <row r="1226" spans="1:147" s="107" customFormat="1" x14ac:dyDescent="0.2">
      <c r="A1226" s="81"/>
      <c r="B1226" s="16"/>
      <c r="C1226" s="115"/>
      <c r="D1226" s="116"/>
      <c r="E1226" s="16"/>
      <c r="F1226" s="16"/>
      <c r="G1226" s="16"/>
      <c r="H1226" s="16"/>
      <c r="J1226" s="126"/>
      <c r="K1226" s="126"/>
      <c r="L1226" s="126"/>
      <c r="M1226" s="126"/>
      <c r="N1226" s="126"/>
      <c r="O1226" s="126"/>
      <c r="P1226" s="126"/>
      <c r="Q1226" s="58"/>
      <c r="R1226" s="139"/>
      <c r="S1226" s="58"/>
      <c r="T1226" s="16"/>
      <c r="U1226" s="16"/>
      <c r="V1226" s="16"/>
      <c r="W1226" s="16"/>
      <c r="X1226" s="16"/>
      <c r="Y1226" s="16"/>
      <c r="Z1226" s="16"/>
      <c r="AA1226" s="140"/>
      <c r="AB1226" s="126"/>
      <c r="AC1226" s="16"/>
      <c r="AD1226" s="16"/>
      <c r="AE1226" s="16"/>
      <c r="AF1226" s="16"/>
      <c r="AG1226" s="16"/>
      <c r="AH1226" s="140"/>
      <c r="AI1226" s="126"/>
      <c r="AJ1226" s="16"/>
      <c r="AK1226" s="16"/>
      <c r="AL1226" s="16"/>
      <c r="AM1226" s="140"/>
      <c r="AN1226" s="141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40"/>
      <c r="BG1226" s="126"/>
      <c r="BH1226" s="16"/>
      <c r="BI1226" s="16"/>
      <c r="BJ1226" s="16"/>
      <c r="BK1226" s="16"/>
      <c r="BL1226" s="16"/>
      <c r="BM1226" s="16"/>
      <c r="BN1226" s="16"/>
      <c r="BO1226" s="16"/>
      <c r="BP1226" s="140"/>
      <c r="BQ1226" s="126"/>
      <c r="BR1226" s="16"/>
      <c r="BS1226" s="16"/>
      <c r="BT1226" s="16"/>
      <c r="BU1226" s="16"/>
      <c r="BV1226" s="16"/>
      <c r="BW1226" s="140"/>
      <c r="BX1226" s="126"/>
      <c r="BY1226" s="16"/>
      <c r="BZ1226" s="140"/>
      <c r="CA1226" s="126"/>
      <c r="CB1226" s="16"/>
      <c r="CC1226" s="140"/>
      <c r="CD1226" s="126"/>
      <c r="CE1226" s="16"/>
      <c r="CG1226" s="126"/>
      <c r="CH1226" s="16"/>
      <c r="CI1226" s="16"/>
      <c r="CJ1226" s="16"/>
      <c r="CK1226" s="16"/>
      <c r="CL1226" s="16"/>
      <c r="CM1226" s="16"/>
      <c r="CN1226" s="16"/>
      <c r="CO1226" s="16"/>
      <c r="CP1226" s="16"/>
      <c r="CQ1226" s="16"/>
      <c r="CR1226" s="16"/>
      <c r="CS1226" s="16"/>
      <c r="CT1226" s="16"/>
      <c r="CU1226" s="16"/>
      <c r="CV1226" s="16"/>
      <c r="CW1226" s="16"/>
      <c r="CX1226" s="16"/>
      <c r="CY1226" s="16"/>
      <c r="CZ1226" s="16"/>
      <c r="DA1226" s="16"/>
      <c r="DB1226" s="16"/>
      <c r="DC1226" s="16"/>
      <c r="DD1226" s="16"/>
      <c r="DE1226" s="16"/>
      <c r="DF1226" s="16"/>
      <c r="DG1226" s="16"/>
      <c r="DH1226" s="16"/>
      <c r="DI1226" s="16"/>
      <c r="DJ1226" s="16"/>
      <c r="DK1226" s="16"/>
      <c r="DL1226" s="16"/>
      <c r="DM1226" s="16"/>
      <c r="DN1226" s="16"/>
      <c r="DO1226" s="16"/>
      <c r="DP1226" s="16"/>
      <c r="DQ1226" s="16"/>
      <c r="DR1226" s="16"/>
      <c r="DS1226" s="16"/>
      <c r="DT1226" s="16"/>
      <c r="DU1226" s="16"/>
      <c r="DV1226" s="16"/>
      <c r="DW1226" s="16"/>
      <c r="DX1226" s="16"/>
      <c r="DY1226" s="16"/>
      <c r="DZ1226" s="16"/>
      <c r="EA1226" s="16"/>
      <c r="EB1226" s="16"/>
      <c r="EC1226" s="16"/>
      <c r="ED1226" s="16"/>
      <c r="EE1226" s="16"/>
      <c r="EF1226" s="16"/>
      <c r="EG1226" s="16"/>
      <c r="EH1226" s="16"/>
      <c r="EI1226" s="16"/>
      <c r="EJ1226" s="16"/>
      <c r="EK1226" s="16"/>
      <c r="EL1226" s="16"/>
      <c r="EM1226" s="16"/>
      <c r="EN1226" s="16"/>
      <c r="EO1226" s="16"/>
      <c r="EP1226" s="16"/>
      <c r="EQ1226" s="16"/>
    </row>
    <row r="1227" spans="1:147" s="107" customFormat="1" x14ac:dyDescent="0.2">
      <c r="A1227" s="81"/>
      <c r="B1227" s="16"/>
      <c r="C1227" s="115"/>
      <c r="D1227" s="116"/>
      <c r="E1227" s="16"/>
      <c r="F1227" s="16"/>
      <c r="G1227" s="16"/>
      <c r="H1227" s="16"/>
      <c r="J1227" s="126"/>
      <c r="K1227" s="126"/>
      <c r="L1227" s="126"/>
      <c r="M1227" s="126"/>
      <c r="N1227" s="126"/>
      <c r="O1227" s="126"/>
      <c r="P1227" s="126"/>
      <c r="Q1227" s="58"/>
      <c r="R1227" s="139"/>
      <c r="S1227" s="58"/>
      <c r="T1227" s="16"/>
      <c r="U1227" s="16"/>
      <c r="V1227" s="16"/>
      <c r="W1227" s="16"/>
      <c r="X1227" s="16"/>
      <c r="Y1227" s="16"/>
      <c r="Z1227" s="16"/>
      <c r="AA1227" s="140"/>
      <c r="AB1227" s="126"/>
      <c r="AC1227" s="16"/>
      <c r="AD1227" s="16"/>
      <c r="AE1227" s="16"/>
      <c r="AF1227" s="16"/>
      <c r="AG1227" s="16"/>
      <c r="AH1227" s="140"/>
      <c r="AI1227" s="126"/>
      <c r="AJ1227" s="16"/>
      <c r="AK1227" s="16"/>
      <c r="AL1227" s="16"/>
      <c r="AM1227" s="140"/>
      <c r="AN1227" s="141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40"/>
      <c r="BG1227" s="126"/>
      <c r="BH1227" s="16"/>
      <c r="BI1227" s="16"/>
      <c r="BJ1227" s="16"/>
      <c r="BK1227" s="16"/>
      <c r="BL1227" s="16"/>
      <c r="BM1227" s="16"/>
      <c r="BN1227" s="16"/>
      <c r="BO1227" s="16"/>
      <c r="BP1227" s="140"/>
      <c r="BQ1227" s="126"/>
      <c r="BR1227" s="16"/>
      <c r="BS1227" s="16"/>
      <c r="BT1227" s="16"/>
      <c r="BU1227" s="16"/>
      <c r="BV1227" s="16"/>
      <c r="BW1227" s="140"/>
      <c r="BX1227" s="126"/>
      <c r="BY1227" s="16"/>
      <c r="BZ1227" s="140"/>
      <c r="CA1227" s="126"/>
      <c r="CB1227" s="16"/>
      <c r="CC1227" s="140"/>
      <c r="CD1227" s="126"/>
      <c r="CE1227" s="16"/>
      <c r="CG1227" s="126"/>
      <c r="CH1227" s="16"/>
      <c r="CI1227" s="16"/>
      <c r="CJ1227" s="16"/>
      <c r="CK1227" s="16"/>
      <c r="CL1227" s="16"/>
      <c r="CM1227" s="16"/>
      <c r="CN1227" s="16"/>
      <c r="CO1227" s="16"/>
      <c r="CP1227" s="16"/>
      <c r="CQ1227" s="16"/>
      <c r="CR1227" s="16"/>
      <c r="CS1227" s="16"/>
      <c r="CT1227" s="16"/>
      <c r="CU1227" s="16"/>
      <c r="CV1227" s="16"/>
      <c r="CW1227" s="16"/>
      <c r="CX1227" s="16"/>
      <c r="CY1227" s="16"/>
      <c r="CZ1227" s="16"/>
      <c r="DA1227" s="16"/>
      <c r="DB1227" s="16"/>
      <c r="DC1227" s="16"/>
      <c r="DD1227" s="16"/>
      <c r="DE1227" s="16"/>
      <c r="DF1227" s="16"/>
      <c r="DG1227" s="16"/>
      <c r="DH1227" s="16"/>
      <c r="DI1227" s="16"/>
      <c r="DJ1227" s="16"/>
      <c r="DK1227" s="16"/>
      <c r="DL1227" s="16"/>
      <c r="DM1227" s="16"/>
      <c r="DN1227" s="16"/>
      <c r="DO1227" s="16"/>
      <c r="DP1227" s="16"/>
      <c r="DQ1227" s="16"/>
      <c r="DR1227" s="16"/>
      <c r="DS1227" s="16"/>
      <c r="DT1227" s="16"/>
      <c r="DU1227" s="16"/>
      <c r="DV1227" s="16"/>
      <c r="DW1227" s="16"/>
      <c r="DX1227" s="16"/>
      <c r="DY1227" s="16"/>
      <c r="DZ1227" s="16"/>
      <c r="EA1227" s="16"/>
      <c r="EB1227" s="16"/>
      <c r="EC1227" s="16"/>
      <c r="ED1227" s="16"/>
      <c r="EE1227" s="16"/>
      <c r="EF1227" s="16"/>
      <c r="EG1227" s="16"/>
      <c r="EH1227" s="16"/>
      <c r="EI1227" s="16"/>
      <c r="EJ1227" s="16"/>
      <c r="EK1227" s="16"/>
      <c r="EL1227" s="16"/>
      <c r="EM1227" s="16"/>
      <c r="EN1227" s="16"/>
      <c r="EO1227" s="16"/>
      <c r="EP1227" s="16"/>
      <c r="EQ1227" s="16"/>
    </row>
    <row r="1228" spans="1:147" s="107" customFormat="1" x14ac:dyDescent="0.2">
      <c r="A1228" s="81"/>
      <c r="B1228" s="16"/>
      <c r="C1228" s="115"/>
      <c r="D1228" s="116"/>
      <c r="E1228" s="16"/>
      <c r="F1228" s="16"/>
      <c r="G1228" s="16"/>
      <c r="H1228" s="16"/>
      <c r="J1228" s="126"/>
      <c r="K1228" s="126"/>
      <c r="L1228" s="126"/>
      <c r="M1228" s="126"/>
      <c r="N1228" s="126"/>
      <c r="O1228" s="126"/>
      <c r="P1228" s="126"/>
      <c r="Q1228" s="58"/>
      <c r="R1228" s="139"/>
      <c r="S1228" s="58"/>
      <c r="T1228" s="16"/>
      <c r="U1228" s="16"/>
      <c r="V1228" s="16"/>
      <c r="W1228" s="16"/>
      <c r="X1228" s="16"/>
      <c r="Y1228" s="16"/>
      <c r="Z1228" s="16"/>
      <c r="AA1228" s="140"/>
      <c r="AB1228" s="126"/>
      <c r="AC1228" s="16"/>
      <c r="AD1228" s="16"/>
      <c r="AE1228" s="16"/>
      <c r="AF1228" s="16"/>
      <c r="AG1228" s="16"/>
      <c r="AH1228" s="140"/>
      <c r="AI1228" s="126"/>
      <c r="AJ1228" s="16"/>
      <c r="AK1228" s="16"/>
      <c r="AL1228" s="16"/>
      <c r="AM1228" s="140"/>
      <c r="AN1228" s="141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40"/>
      <c r="BG1228" s="126"/>
      <c r="BH1228" s="16"/>
      <c r="BI1228" s="16"/>
      <c r="BJ1228" s="16"/>
      <c r="BK1228" s="16"/>
      <c r="BL1228" s="16"/>
      <c r="BM1228" s="16"/>
      <c r="BN1228" s="16"/>
      <c r="BO1228" s="16"/>
      <c r="BP1228" s="140"/>
      <c r="BQ1228" s="126"/>
      <c r="BR1228" s="16"/>
      <c r="BS1228" s="16"/>
      <c r="BT1228" s="16"/>
      <c r="BU1228" s="16"/>
      <c r="BV1228" s="16"/>
      <c r="BW1228" s="140"/>
      <c r="BX1228" s="126"/>
      <c r="BY1228" s="16"/>
      <c r="BZ1228" s="140"/>
      <c r="CA1228" s="126"/>
      <c r="CB1228" s="16"/>
      <c r="CC1228" s="140"/>
      <c r="CD1228" s="126"/>
      <c r="CE1228" s="16"/>
      <c r="CG1228" s="126"/>
      <c r="CH1228" s="16"/>
      <c r="CI1228" s="16"/>
      <c r="CJ1228" s="16"/>
      <c r="CK1228" s="16"/>
      <c r="CL1228" s="16"/>
      <c r="CM1228" s="16"/>
      <c r="CN1228" s="16"/>
      <c r="CO1228" s="16"/>
      <c r="CP1228" s="16"/>
      <c r="CQ1228" s="16"/>
      <c r="CR1228" s="16"/>
      <c r="CS1228" s="16"/>
      <c r="CT1228" s="16"/>
      <c r="CU1228" s="16"/>
      <c r="CV1228" s="16"/>
      <c r="CW1228" s="16"/>
      <c r="CX1228" s="16"/>
      <c r="CY1228" s="16"/>
      <c r="CZ1228" s="16"/>
      <c r="DA1228" s="16"/>
      <c r="DB1228" s="16"/>
      <c r="DC1228" s="16"/>
      <c r="DD1228" s="16"/>
      <c r="DE1228" s="16"/>
      <c r="DF1228" s="16"/>
      <c r="DG1228" s="16"/>
      <c r="DH1228" s="16"/>
      <c r="DI1228" s="16"/>
      <c r="DJ1228" s="16"/>
      <c r="DK1228" s="16"/>
      <c r="DL1228" s="16"/>
      <c r="DM1228" s="16"/>
      <c r="DN1228" s="16"/>
      <c r="DO1228" s="16"/>
      <c r="DP1228" s="16"/>
      <c r="DQ1228" s="16"/>
      <c r="DR1228" s="16"/>
      <c r="DS1228" s="16"/>
      <c r="DT1228" s="16"/>
      <c r="DU1228" s="16"/>
      <c r="DV1228" s="16"/>
      <c r="DW1228" s="16"/>
      <c r="DX1228" s="16"/>
      <c r="DY1228" s="16"/>
      <c r="DZ1228" s="16"/>
      <c r="EA1228" s="16"/>
      <c r="EB1228" s="16"/>
      <c r="EC1228" s="16"/>
      <c r="ED1228" s="16"/>
      <c r="EE1228" s="16"/>
      <c r="EF1228" s="16"/>
      <c r="EG1228" s="16"/>
      <c r="EH1228" s="16"/>
      <c r="EI1228" s="16"/>
      <c r="EJ1228" s="16"/>
      <c r="EK1228" s="16"/>
      <c r="EL1228" s="16"/>
      <c r="EM1228" s="16"/>
      <c r="EN1228" s="16"/>
      <c r="EO1228" s="16"/>
      <c r="EP1228" s="16"/>
      <c r="EQ1228" s="16"/>
    </row>
    <row r="1229" spans="1:147" s="107" customFormat="1" x14ac:dyDescent="0.2">
      <c r="A1229" s="81"/>
      <c r="B1229" s="16"/>
      <c r="C1229" s="115"/>
      <c r="D1229" s="116"/>
      <c r="E1229" s="16"/>
      <c r="F1229" s="16"/>
      <c r="G1229" s="16"/>
      <c r="H1229" s="16"/>
      <c r="J1229" s="126"/>
      <c r="K1229" s="126"/>
      <c r="L1229" s="126"/>
      <c r="M1229" s="126"/>
      <c r="N1229" s="126"/>
      <c r="O1229" s="126"/>
      <c r="P1229" s="126"/>
      <c r="Q1229" s="58"/>
      <c r="R1229" s="139"/>
      <c r="S1229" s="58"/>
      <c r="T1229" s="16"/>
      <c r="U1229" s="16"/>
      <c r="V1229" s="16"/>
      <c r="W1229" s="16"/>
      <c r="X1229" s="16"/>
      <c r="Y1229" s="16"/>
      <c r="Z1229" s="16"/>
      <c r="AA1229" s="140"/>
      <c r="AB1229" s="126"/>
      <c r="AC1229" s="16"/>
      <c r="AD1229" s="16"/>
      <c r="AE1229" s="16"/>
      <c r="AF1229" s="16"/>
      <c r="AG1229" s="16"/>
      <c r="AH1229" s="140"/>
      <c r="AI1229" s="126"/>
      <c r="AJ1229" s="16"/>
      <c r="AK1229" s="16"/>
      <c r="AL1229" s="16"/>
      <c r="AM1229" s="140"/>
      <c r="AN1229" s="141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40"/>
      <c r="BG1229" s="126"/>
      <c r="BH1229" s="16"/>
      <c r="BI1229" s="16"/>
      <c r="BJ1229" s="16"/>
      <c r="BK1229" s="16"/>
      <c r="BL1229" s="16"/>
      <c r="BM1229" s="16"/>
      <c r="BN1229" s="16"/>
      <c r="BO1229" s="16"/>
      <c r="BP1229" s="140"/>
      <c r="BQ1229" s="126"/>
      <c r="BR1229" s="16"/>
      <c r="BS1229" s="16"/>
      <c r="BT1229" s="16"/>
      <c r="BU1229" s="16"/>
      <c r="BV1229" s="16"/>
      <c r="BW1229" s="140"/>
      <c r="BX1229" s="126"/>
      <c r="BY1229" s="16"/>
      <c r="BZ1229" s="140"/>
      <c r="CA1229" s="126"/>
      <c r="CB1229" s="16"/>
      <c r="CC1229" s="140"/>
      <c r="CD1229" s="126"/>
      <c r="CE1229" s="16"/>
      <c r="CG1229" s="126"/>
      <c r="CH1229" s="16"/>
      <c r="CI1229" s="16"/>
      <c r="CJ1229" s="16"/>
      <c r="CK1229" s="16"/>
      <c r="CL1229" s="16"/>
      <c r="CM1229" s="16"/>
      <c r="CN1229" s="16"/>
      <c r="CO1229" s="16"/>
      <c r="CP1229" s="16"/>
      <c r="CQ1229" s="16"/>
      <c r="CR1229" s="16"/>
      <c r="CS1229" s="16"/>
      <c r="CT1229" s="16"/>
      <c r="CU1229" s="16"/>
      <c r="CV1229" s="16"/>
      <c r="CW1229" s="16"/>
      <c r="CX1229" s="16"/>
      <c r="CY1229" s="16"/>
      <c r="CZ1229" s="16"/>
      <c r="DA1229" s="16"/>
      <c r="DB1229" s="16"/>
      <c r="DC1229" s="16"/>
      <c r="DD1229" s="16"/>
      <c r="DE1229" s="16"/>
      <c r="DF1229" s="16"/>
      <c r="DG1229" s="16"/>
      <c r="DH1229" s="16"/>
      <c r="DI1229" s="16"/>
      <c r="DJ1229" s="16"/>
      <c r="DK1229" s="16"/>
      <c r="DL1229" s="16"/>
      <c r="DM1229" s="16"/>
      <c r="DN1229" s="16"/>
      <c r="DO1229" s="16"/>
      <c r="DP1229" s="16"/>
      <c r="DQ1229" s="16"/>
      <c r="DR1229" s="16"/>
      <c r="DS1229" s="16"/>
      <c r="DT1229" s="16"/>
      <c r="DU1229" s="16"/>
      <c r="DV1229" s="16"/>
      <c r="DW1229" s="16"/>
      <c r="DX1229" s="16"/>
      <c r="DY1229" s="16"/>
      <c r="DZ1229" s="16"/>
      <c r="EA1229" s="16"/>
      <c r="EB1229" s="16"/>
      <c r="EC1229" s="16"/>
      <c r="ED1229" s="16"/>
      <c r="EE1229" s="16"/>
      <c r="EF1229" s="16"/>
      <c r="EG1229" s="16"/>
      <c r="EH1229" s="16"/>
      <c r="EI1229" s="16"/>
      <c r="EJ1229" s="16"/>
      <c r="EK1229" s="16"/>
      <c r="EL1229" s="16"/>
      <c r="EM1229" s="16"/>
      <c r="EN1229" s="16"/>
      <c r="EO1229" s="16"/>
      <c r="EP1229" s="16"/>
      <c r="EQ1229" s="16"/>
    </row>
    <row r="1230" spans="1:147" s="107" customFormat="1" x14ac:dyDescent="0.2">
      <c r="A1230" s="81"/>
      <c r="B1230" s="16"/>
      <c r="C1230" s="115"/>
      <c r="D1230" s="116"/>
      <c r="E1230" s="16"/>
      <c r="F1230" s="16"/>
      <c r="G1230" s="16"/>
      <c r="H1230" s="16"/>
      <c r="J1230" s="126"/>
      <c r="K1230" s="126"/>
      <c r="L1230" s="126"/>
      <c r="M1230" s="126"/>
      <c r="N1230" s="126"/>
      <c r="O1230" s="126"/>
      <c r="P1230" s="126"/>
      <c r="Q1230" s="58"/>
      <c r="R1230" s="139"/>
      <c r="S1230" s="58"/>
      <c r="T1230" s="16"/>
      <c r="U1230" s="16"/>
      <c r="V1230" s="16"/>
      <c r="W1230" s="16"/>
      <c r="X1230" s="16"/>
      <c r="Y1230" s="16"/>
      <c r="Z1230" s="16"/>
      <c r="AA1230" s="140"/>
      <c r="AB1230" s="126"/>
      <c r="AC1230" s="16"/>
      <c r="AD1230" s="16"/>
      <c r="AE1230" s="16"/>
      <c r="AF1230" s="16"/>
      <c r="AG1230" s="16"/>
      <c r="AH1230" s="140"/>
      <c r="AI1230" s="126"/>
      <c r="AJ1230" s="16"/>
      <c r="AK1230" s="16"/>
      <c r="AL1230" s="16"/>
      <c r="AM1230" s="140"/>
      <c r="AN1230" s="141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40"/>
      <c r="BG1230" s="126"/>
      <c r="BH1230" s="16"/>
      <c r="BI1230" s="16"/>
      <c r="BJ1230" s="16"/>
      <c r="BK1230" s="16"/>
      <c r="BL1230" s="16"/>
      <c r="BM1230" s="16"/>
      <c r="BN1230" s="16"/>
      <c r="BO1230" s="16"/>
      <c r="BP1230" s="140"/>
      <c r="BQ1230" s="126"/>
      <c r="BR1230" s="16"/>
      <c r="BS1230" s="16"/>
      <c r="BT1230" s="16"/>
      <c r="BU1230" s="16"/>
      <c r="BV1230" s="16"/>
      <c r="BW1230" s="140"/>
      <c r="BX1230" s="126"/>
      <c r="BY1230" s="16"/>
      <c r="BZ1230" s="140"/>
      <c r="CA1230" s="126"/>
      <c r="CB1230" s="16"/>
      <c r="CC1230" s="140"/>
      <c r="CD1230" s="126"/>
      <c r="CE1230" s="16"/>
      <c r="CG1230" s="126"/>
      <c r="CH1230" s="16"/>
      <c r="CI1230" s="16"/>
      <c r="CJ1230" s="16"/>
      <c r="CK1230" s="16"/>
      <c r="CL1230" s="16"/>
      <c r="CM1230" s="16"/>
      <c r="CN1230" s="16"/>
      <c r="CO1230" s="16"/>
      <c r="CP1230" s="16"/>
      <c r="CQ1230" s="16"/>
      <c r="CR1230" s="16"/>
      <c r="CS1230" s="16"/>
      <c r="CT1230" s="16"/>
      <c r="CU1230" s="16"/>
      <c r="CV1230" s="16"/>
      <c r="CW1230" s="16"/>
      <c r="CX1230" s="16"/>
      <c r="CY1230" s="16"/>
      <c r="CZ1230" s="16"/>
      <c r="DA1230" s="16"/>
      <c r="DB1230" s="16"/>
      <c r="DC1230" s="16"/>
      <c r="DD1230" s="16"/>
      <c r="DE1230" s="16"/>
      <c r="DF1230" s="16"/>
      <c r="DG1230" s="16"/>
      <c r="DH1230" s="16"/>
      <c r="DI1230" s="16"/>
      <c r="DJ1230" s="16"/>
      <c r="DK1230" s="16"/>
      <c r="DL1230" s="16"/>
      <c r="DM1230" s="16"/>
      <c r="DN1230" s="16"/>
      <c r="DO1230" s="16"/>
      <c r="DP1230" s="16"/>
      <c r="DQ1230" s="16"/>
      <c r="DR1230" s="16"/>
      <c r="DS1230" s="16"/>
      <c r="DT1230" s="16"/>
      <c r="DU1230" s="16"/>
      <c r="DV1230" s="16"/>
      <c r="DW1230" s="16"/>
      <c r="DX1230" s="16"/>
      <c r="DY1230" s="16"/>
      <c r="DZ1230" s="16"/>
      <c r="EA1230" s="16"/>
      <c r="EB1230" s="16"/>
      <c r="EC1230" s="16"/>
      <c r="ED1230" s="16"/>
      <c r="EE1230" s="16"/>
      <c r="EF1230" s="16"/>
      <c r="EG1230" s="16"/>
      <c r="EH1230" s="16"/>
      <c r="EI1230" s="16"/>
      <c r="EJ1230" s="16"/>
      <c r="EK1230" s="16"/>
      <c r="EL1230" s="16"/>
      <c r="EM1230" s="16"/>
      <c r="EN1230" s="16"/>
      <c r="EO1230" s="16"/>
      <c r="EP1230" s="16"/>
      <c r="EQ1230" s="16"/>
    </row>
    <row r="1231" spans="1:147" s="107" customFormat="1" x14ac:dyDescent="0.2">
      <c r="A1231" s="81"/>
      <c r="B1231" s="16"/>
      <c r="C1231" s="115"/>
      <c r="D1231" s="116"/>
      <c r="E1231" s="16"/>
      <c r="F1231" s="16"/>
      <c r="G1231" s="16"/>
      <c r="H1231" s="16"/>
      <c r="J1231" s="126"/>
      <c r="K1231" s="126"/>
      <c r="L1231" s="126"/>
      <c r="M1231" s="126"/>
      <c r="N1231" s="126"/>
      <c r="O1231" s="126"/>
      <c r="P1231" s="126"/>
      <c r="Q1231" s="58"/>
      <c r="R1231" s="139"/>
      <c r="S1231" s="58"/>
      <c r="T1231" s="16"/>
      <c r="U1231" s="16"/>
      <c r="V1231" s="16"/>
      <c r="W1231" s="16"/>
      <c r="X1231" s="16"/>
      <c r="Y1231" s="16"/>
      <c r="Z1231" s="16"/>
      <c r="AA1231" s="140"/>
      <c r="AB1231" s="126"/>
      <c r="AC1231" s="16"/>
      <c r="AD1231" s="16"/>
      <c r="AE1231" s="16"/>
      <c r="AF1231" s="16"/>
      <c r="AG1231" s="16"/>
      <c r="AH1231" s="140"/>
      <c r="AI1231" s="126"/>
      <c r="AJ1231" s="16"/>
      <c r="AK1231" s="16"/>
      <c r="AL1231" s="16"/>
      <c r="AM1231" s="140"/>
      <c r="AN1231" s="141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40"/>
      <c r="BG1231" s="126"/>
      <c r="BH1231" s="16"/>
      <c r="BI1231" s="16"/>
      <c r="BJ1231" s="16"/>
      <c r="BK1231" s="16"/>
      <c r="BL1231" s="16"/>
      <c r="BM1231" s="16"/>
      <c r="BN1231" s="16"/>
      <c r="BO1231" s="16"/>
      <c r="BP1231" s="140"/>
      <c r="BQ1231" s="126"/>
      <c r="BR1231" s="16"/>
      <c r="BS1231" s="16"/>
      <c r="BT1231" s="16"/>
      <c r="BU1231" s="16"/>
      <c r="BV1231" s="16"/>
      <c r="BW1231" s="140"/>
      <c r="BX1231" s="126"/>
      <c r="BY1231" s="16"/>
      <c r="BZ1231" s="140"/>
      <c r="CA1231" s="126"/>
      <c r="CB1231" s="16"/>
      <c r="CC1231" s="140"/>
      <c r="CD1231" s="126"/>
      <c r="CE1231" s="16"/>
      <c r="CG1231" s="126"/>
      <c r="CH1231" s="16"/>
      <c r="CI1231" s="16"/>
      <c r="CJ1231" s="16"/>
      <c r="CK1231" s="16"/>
      <c r="CL1231" s="16"/>
      <c r="CM1231" s="16"/>
      <c r="CN1231" s="16"/>
      <c r="CO1231" s="16"/>
      <c r="CP1231" s="16"/>
      <c r="CQ1231" s="16"/>
      <c r="CR1231" s="16"/>
      <c r="CS1231" s="16"/>
      <c r="CT1231" s="16"/>
      <c r="CU1231" s="16"/>
      <c r="CV1231" s="16"/>
      <c r="CW1231" s="16"/>
      <c r="CX1231" s="16"/>
      <c r="CY1231" s="16"/>
      <c r="CZ1231" s="16"/>
      <c r="DA1231" s="16"/>
      <c r="DB1231" s="16"/>
      <c r="DC1231" s="16"/>
      <c r="DD1231" s="16"/>
      <c r="DE1231" s="16"/>
      <c r="DF1231" s="16"/>
      <c r="DG1231" s="16"/>
      <c r="DH1231" s="16"/>
      <c r="DI1231" s="16"/>
      <c r="DJ1231" s="16"/>
      <c r="DK1231" s="16"/>
      <c r="DL1231" s="16"/>
      <c r="DM1231" s="16"/>
      <c r="DN1231" s="16"/>
      <c r="DO1231" s="16"/>
      <c r="DP1231" s="16"/>
      <c r="DQ1231" s="16"/>
      <c r="DR1231" s="16"/>
      <c r="DS1231" s="16"/>
      <c r="DT1231" s="16"/>
      <c r="DU1231" s="16"/>
      <c r="DV1231" s="16"/>
      <c r="DW1231" s="16"/>
      <c r="DX1231" s="16"/>
      <c r="DY1231" s="16"/>
      <c r="DZ1231" s="16"/>
      <c r="EA1231" s="16"/>
      <c r="EB1231" s="16"/>
      <c r="EC1231" s="16"/>
      <c r="ED1231" s="16"/>
      <c r="EE1231" s="16"/>
      <c r="EF1231" s="16"/>
      <c r="EG1231" s="16"/>
      <c r="EH1231" s="16"/>
      <c r="EI1231" s="16"/>
      <c r="EJ1231" s="16"/>
      <c r="EK1231" s="16"/>
      <c r="EL1231" s="16"/>
      <c r="EM1231" s="16"/>
      <c r="EN1231" s="16"/>
      <c r="EO1231" s="16"/>
      <c r="EP1231" s="16"/>
      <c r="EQ1231" s="16"/>
    </row>
    <row r="1232" spans="1:147" s="107" customFormat="1" x14ac:dyDescent="0.2">
      <c r="A1232" s="81"/>
      <c r="B1232" s="16"/>
      <c r="C1232" s="115"/>
      <c r="D1232" s="116"/>
      <c r="E1232" s="16"/>
      <c r="F1232" s="16"/>
      <c r="G1232" s="16"/>
      <c r="H1232" s="16"/>
      <c r="J1232" s="126"/>
      <c r="K1232" s="126"/>
      <c r="L1232" s="126"/>
      <c r="M1232" s="126"/>
      <c r="N1232" s="126"/>
      <c r="O1232" s="126"/>
      <c r="P1232" s="126"/>
      <c r="Q1232" s="58"/>
      <c r="R1232" s="139"/>
      <c r="S1232" s="58"/>
      <c r="T1232" s="16"/>
      <c r="U1232" s="16"/>
      <c r="V1232" s="16"/>
      <c r="W1232" s="16"/>
      <c r="X1232" s="16"/>
      <c r="Y1232" s="16"/>
      <c r="Z1232" s="16"/>
      <c r="AA1232" s="140"/>
      <c r="AB1232" s="126"/>
      <c r="AC1232" s="16"/>
      <c r="AD1232" s="16"/>
      <c r="AE1232" s="16"/>
      <c r="AF1232" s="16"/>
      <c r="AG1232" s="16"/>
      <c r="AH1232" s="140"/>
      <c r="AI1232" s="126"/>
      <c r="AJ1232" s="16"/>
      <c r="AK1232" s="16"/>
      <c r="AL1232" s="16"/>
      <c r="AM1232" s="140"/>
      <c r="AN1232" s="141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40"/>
      <c r="BG1232" s="126"/>
      <c r="BH1232" s="16"/>
      <c r="BI1232" s="16"/>
      <c r="BJ1232" s="16"/>
      <c r="BK1232" s="16"/>
      <c r="BL1232" s="16"/>
      <c r="BM1232" s="16"/>
      <c r="BN1232" s="16"/>
      <c r="BO1232" s="16"/>
      <c r="BP1232" s="140"/>
      <c r="BQ1232" s="126"/>
      <c r="BR1232" s="16"/>
      <c r="BS1232" s="16"/>
      <c r="BT1232" s="16"/>
      <c r="BU1232" s="16"/>
      <c r="BV1232" s="16"/>
      <c r="BW1232" s="140"/>
      <c r="BX1232" s="126"/>
      <c r="BY1232" s="16"/>
      <c r="BZ1232" s="140"/>
      <c r="CA1232" s="126"/>
      <c r="CB1232" s="16"/>
      <c r="CC1232" s="140"/>
      <c r="CD1232" s="126"/>
      <c r="CE1232" s="16"/>
      <c r="CG1232" s="12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  <c r="DR1232" s="16"/>
      <c r="DS1232" s="16"/>
      <c r="DT1232" s="16"/>
      <c r="DU1232" s="16"/>
      <c r="DV1232" s="16"/>
      <c r="DW1232" s="16"/>
      <c r="DX1232" s="16"/>
      <c r="DY1232" s="16"/>
      <c r="DZ1232" s="16"/>
      <c r="EA1232" s="16"/>
      <c r="EB1232" s="16"/>
      <c r="EC1232" s="16"/>
      <c r="ED1232" s="16"/>
      <c r="EE1232" s="16"/>
      <c r="EF1232" s="16"/>
      <c r="EG1232" s="16"/>
      <c r="EH1232" s="16"/>
      <c r="EI1232" s="16"/>
      <c r="EJ1232" s="16"/>
      <c r="EK1232" s="16"/>
      <c r="EL1232" s="16"/>
      <c r="EM1232" s="16"/>
      <c r="EN1232" s="16"/>
      <c r="EO1232" s="16"/>
      <c r="EP1232" s="16"/>
      <c r="EQ1232" s="16"/>
    </row>
    <row r="1233" spans="1:147" s="107" customFormat="1" x14ac:dyDescent="0.2">
      <c r="A1233" s="81"/>
      <c r="B1233" s="16"/>
      <c r="C1233" s="115"/>
      <c r="D1233" s="116"/>
      <c r="E1233" s="16"/>
      <c r="F1233" s="16"/>
      <c r="G1233" s="16"/>
      <c r="H1233" s="16"/>
      <c r="J1233" s="126"/>
      <c r="K1233" s="126"/>
      <c r="L1233" s="126"/>
      <c r="M1233" s="126"/>
      <c r="N1233" s="126"/>
      <c r="O1233" s="126"/>
      <c r="P1233" s="126"/>
      <c r="Q1233" s="58"/>
      <c r="R1233" s="139"/>
      <c r="S1233" s="58"/>
      <c r="T1233" s="16"/>
      <c r="U1233" s="16"/>
      <c r="V1233" s="16"/>
      <c r="W1233" s="16"/>
      <c r="X1233" s="16"/>
      <c r="Y1233" s="16"/>
      <c r="Z1233" s="16"/>
      <c r="AA1233" s="140"/>
      <c r="AB1233" s="126"/>
      <c r="AC1233" s="16"/>
      <c r="AD1233" s="16"/>
      <c r="AE1233" s="16"/>
      <c r="AF1233" s="16"/>
      <c r="AG1233" s="16"/>
      <c r="AH1233" s="140"/>
      <c r="AI1233" s="126"/>
      <c r="AJ1233" s="16"/>
      <c r="AK1233" s="16"/>
      <c r="AL1233" s="16"/>
      <c r="AM1233" s="140"/>
      <c r="AN1233" s="141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40"/>
      <c r="BG1233" s="126"/>
      <c r="BH1233" s="16"/>
      <c r="BI1233" s="16"/>
      <c r="BJ1233" s="16"/>
      <c r="BK1233" s="16"/>
      <c r="BL1233" s="16"/>
      <c r="BM1233" s="16"/>
      <c r="BN1233" s="16"/>
      <c r="BO1233" s="16"/>
      <c r="BP1233" s="140"/>
      <c r="BQ1233" s="126"/>
      <c r="BR1233" s="16"/>
      <c r="BS1233" s="16"/>
      <c r="BT1233" s="16"/>
      <c r="BU1233" s="16"/>
      <c r="BV1233" s="16"/>
      <c r="BW1233" s="140"/>
      <c r="BX1233" s="126"/>
      <c r="BY1233" s="16"/>
      <c r="BZ1233" s="140"/>
      <c r="CA1233" s="126"/>
      <c r="CB1233" s="16"/>
      <c r="CC1233" s="140"/>
      <c r="CD1233" s="126"/>
      <c r="CE1233" s="16"/>
      <c r="CG1233" s="12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  <c r="DZ1233" s="16"/>
      <c r="EA1233" s="16"/>
      <c r="EB1233" s="16"/>
      <c r="EC1233" s="16"/>
      <c r="ED1233" s="16"/>
      <c r="EE1233" s="16"/>
      <c r="EF1233" s="16"/>
      <c r="EG1233" s="16"/>
      <c r="EH1233" s="16"/>
      <c r="EI1233" s="16"/>
      <c r="EJ1233" s="16"/>
      <c r="EK1233" s="16"/>
      <c r="EL1233" s="16"/>
      <c r="EM1233" s="16"/>
      <c r="EN1233" s="16"/>
      <c r="EO1233" s="16"/>
      <c r="EP1233" s="16"/>
      <c r="EQ1233" s="16"/>
    </row>
    <row r="1234" spans="1:147" s="107" customFormat="1" x14ac:dyDescent="0.2">
      <c r="A1234" s="81"/>
      <c r="B1234" s="16"/>
      <c r="C1234" s="115"/>
      <c r="D1234" s="116"/>
      <c r="E1234" s="16"/>
      <c r="F1234" s="16"/>
      <c r="G1234" s="16"/>
      <c r="H1234" s="16"/>
      <c r="J1234" s="126"/>
      <c r="K1234" s="126"/>
      <c r="L1234" s="126"/>
      <c r="M1234" s="126"/>
      <c r="N1234" s="126"/>
      <c r="O1234" s="126"/>
      <c r="P1234" s="126"/>
      <c r="Q1234" s="58"/>
      <c r="R1234" s="139"/>
      <c r="S1234" s="58"/>
      <c r="T1234" s="16"/>
      <c r="U1234" s="16"/>
      <c r="V1234" s="16"/>
      <c r="W1234" s="16"/>
      <c r="X1234" s="16"/>
      <c r="Y1234" s="16"/>
      <c r="Z1234" s="16"/>
      <c r="AA1234" s="140"/>
      <c r="AB1234" s="126"/>
      <c r="AC1234" s="16"/>
      <c r="AD1234" s="16"/>
      <c r="AE1234" s="16"/>
      <c r="AF1234" s="16"/>
      <c r="AG1234" s="16"/>
      <c r="AH1234" s="140"/>
      <c r="AI1234" s="126"/>
      <c r="AJ1234" s="16"/>
      <c r="AK1234" s="16"/>
      <c r="AL1234" s="16"/>
      <c r="AM1234" s="140"/>
      <c r="AN1234" s="141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40"/>
      <c r="BG1234" s="126"/>
      <c r="BH1234" s="16"/>
      <c r="BI1234" s="16"/>
      <c r="BJ1234" s="16"/>
      <c r="BK1234" s="16"/>
      <c r="BL1234" s="16"/>
      <c r="BM1234" s="16"/>
      <c r="BN1234" s="16"/>
      <c r="BO1234" s="16"/>
      <c r="BP1234" s="140"/>
      <c r="BQ1234" s="126"/>
      <c r="BR1234" s="16"/>
      <c r="BS1234" s="16"/>
      <c r="BT1234" s="16"/>
      <c r="BU1234" s="16"/>
      <c r="BV1234" s="16"/>
      <c r="BW1234" s="140"/>
      <c r="BX1234" s="126"/>
      <c r="BY1234" s="16"/>
      <c r="BZ1234" s="140"/>
      <c r="CA1234" s="126"/>
      <c r="CB1234" s="16"/>
      <c r="CC1234" s="140"/>
      <c r="CD1234" s="126"/>
      <c r="CE1234" s="16"/>
      <c r="CG1234" s="12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</row>
    <row r="1235" spans="1:147" s="107" customFormat="1" x14ac:dyDescent="0.2">
      <c r="A1235" s="81"/>
      <c r="B1235" s="16"/>
      <c r="C1235" s="115"/>
      <c r="D1235" s="116"/>
      <c r="E1235" s="16"/>
      <c r="F1235" s="16"/>
      <c r="G1235" s="16"/>
      <c r="H1235" s="16"/>
      <c r="J1235" s="126"/>
      <c r="K1235" s="126"/>
      <c r="L1235" s="126"/>
      <c r="M1235" s="126"/>
      <c r="N1235" s="126"/>
      <c r="O1235" s="126"/>
      <c r="P1235" s="126"/>
      <c r="Q1235" s="58"/>
      <c r="R1235" s="139"/>
      <c r="S1235" s="58"/>
      <c r="T1235" s="16"/>
      <c r="U1235" s="16"/>
      <c r="V1235" s="16"/>
      <c r="W1235" s="16"/>
      <c r="X1235" s="16"/>
      <c r="Y1235" s="16"/>
      <c r="Z1235" s="16"/>
      <c r="AA1235" s="140"/>
      <c r="AB1235" s="126"/>
      <c r="AC1235" s="16"/>
      <c r="AD1235" s="16"/>
      <c r="AE1235" s="16"/>
      <c r="AF1235" s="16"/>
      <c r="AG1235" s="16"/>
      <c r="AH1235" s="140"/>
      <c r="AI1235" s="126"/>
      <c r="AJ1235" s="16"/>
      <c r="AK1235" s="16"/>
      <c r="AL1235" s="16"/>
      <c r="AM1235" s="140"/>
      <c r="AN1235" s="141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40"/>
      <c r="BG1235" s="126"/>
      <c r="BH1235" s="16"/>
      <c r="BI1235" s="16"/>
      <c r="BJ1235" s="16"/>
      <c r="BK1235" s="16"/>
      <c r="BL1235" s="16"/>
      <c r="BM1235" s="16"/>
      <c r="BN1235" s="16"/>
      <c r="BO1235" s="16"/>
      <c r="BP1235" s="140"/>
      <c r="BQ1235" s="126"/>
      <c r="BR1235" s="16"/>
      <c r="BS1235" s="16"/>
      <c r="BT1235" s="16"/>
      <c r="BU1235" s="16"/>
      <c r="BV1235" s="16"/>
      <c r="BW1235" s="140"/>
      <c r="BX1235" s="126"/>
      <c r="BY1235" s="16"/>
      <c r="BZ1235" s="140"/>
      <c r="CA1235" s="126"/>
      <c r="CB1235" s="16"/>
      <c r="CC1235" s="140"/>
      <c r="CD1235" s="126"/>
      <c r="CE1235" s="16"/>
      <c r="CG1235" s="12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  <c r="DR1235" s="16"/>
      <c r="DS1235" s="16"/>
      <c r="DT1235" s="16"/>
      <c r="DU1235" s="16"/>
      <c r="DV1235" s="16"/>
      <c r="DW1235" s="16"/>
      <c r="DX1235" s="16"/>
      <c r="DY1235" s="16"/>
      <c r="DZ1235" s="16"/>
      <c r="EA1235" s="16"/>
      <c r="EB1235" s="16"/>
      <c r="EC1235" s="16"/>
      <c r="ED1235" s="16"/>
      <c r="EE1235" s="16"/>
      <c r="EF1235" s="16"/>
      <c r="EG1235" s="16"/>
      <c r="EH1235" s="16"/>
      <c r="EI1235" s="16"/>
      <c r="EJ1235" s="16"/>
      <c r="EK1235" s="16"/>
      <c r="EL1235" s="16"/>
      <c r="EM1235" s="16"/>
      <c r="EN1235" s="16"/>
      <c r="EO1235" s="16"/>
      <c r="EP1235" s="16"/>
      <c r="EQ1235" s="16"/>
    </row>
    <row r="1236" spans="1:147" s="107" customFormat="1" x14ac:dyDescent="0.2">
      <c r="A1236" s="81"/>
      <c r="B1236" s="16"/>
      <c r="C1236" s="115"/>
      <c r="D1236" s="116"/>
      <c r="E1236" s="16"/>
      <c r="F1236" s="16"/>
      <c r="G1236" s="16"/>
      <c r="H1236" s="16"/>
      <c r="J1236" s="126"/>
      <c r="K1236" s="126"/>
      <c r="L1236" s="126"/>
      <c r="M1236" s="126"/>
      <c r="N1236" s="126"/>
      <c r="O1236" s="126"/>
      <c r="P1236" s="126"/>
      <c r="Q1236" s="58"/>
      <c r="R1236" s="139"/>
      <c r="S1236" s="58"/>
      <c r="T1236" s="16"/>
      <c r="U1236" s="16"/>
      <c r="V1236" s="16"/>
      <c r="W1236" s="16"/>
      <c r="X1236" s="16"/>
      <c r="Y1236" s="16"/>
      <c r="Z1236" s="16"/>
      <c r="AA1236" s="140"/>
      <c r="AB1236" s="126"/>
      <c r="AC1236" s="16"/>
      <c r="AD1236" s="16"/>
      <c r="AE1236" s="16"/>
      <c r="AF1236" s="16"/>
      <c r="AG1236" s="16"/>
      <c r="AH1236" s="140"/>
      <c r="AI1236" s="126"/>
      <c r="AJ1236" s="16"/>
      <c r="AK1236" s="16"/>
      <c r="AL1236" s="16"/>
      <c r="AM1236" s="140"/>
      <c r="AN1236" s="141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40"/>
      <c r="BG1236" s="126"/>
      <c r="BH1236" s="16"/>
      <c r="BI1236" s="16"/>
      <c r="BJ1236" s="16"/>
      <c r="BK1236" s="16"/>
      <c r="BL1236" s="16"/>
      <c r="BM1236" s="16"/>
      <c r="BN1236" s="16"/>
      <c r="BO1236" s="16"/>
      <c r="BP1236" s="140"/>
      <c r="BQ1236" s="126"/>
      <c r="BR1236" s="16"/>
      <c r="BS1236" s="16"/>
      <c r="BT1236" s="16"/>
      <c r="BU1236" s="16"/>
      <c r="BV1236" s="16"/>
      <c r="BW1236" s="140"/>
      <c r="BX1236" s="126"/>
      <c r="BY1236" s="16"/>
      <c r="BZ1236" s="140"/>
      <c r="CA1236" s="126"/>
      <c r="CB1236" s="16"/>
      <c r="CC1236" s="140"/>
      <c r="CD1236" s="126"/>
      <c r="CE1236" s="16"/>
      <c r="CG1236" s="12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  <c r="DR1236" s="16"/>
      <c r="DS1236" s="16"/>
      <c r="DT1236" s="16"/>
      <c r="DU1236" s="16"/>
      <c r="DV1236" s="16"/>
      <c r="DW1236" s="16"/>
      <c r="DX1236" s="16"/>
      <c r="DY1236" s="16"/>
      <c r="DZ1236" s="16"/>
      <c r="EA1236" s="16"/>
      <c r="EB1236" s="16"/>
      <c r="EC1236" s="16"/>
      <c r="ED1236" s="16"/>
      <c r="EE1236" s="16"/>
      <c r="EF1236" s="16"/>
      <c r="EG1236" s="16"/>
      <c r="EH1236" s="16"/>
      <c r="EI1236" s="16"/>
      <c r="EJ1236" s="16"/>
      <c r="EK1236" s="16"/>
      <c r="EL1236" s="16"/>
      <c r="EM1236" s="16"/>
      <c r="EN1236" s="16"/>
      <c r="EO1236" s="16"/>
      <c r="EP1236" s="16"/>
      <c r="EQ1236" s="16"/>
    </row>
    <row r="1237" spans="1:147" s="107" customFormat="1" x14ac:dyDescent="0.2">
      <c r="A1237" s="81"/>
      <c r="B1237" s="16"/>
      <c r="C1237" s="115"/>
      <c r="D1237" s="116"/>
      <c r="E1237" s="16"/>
      <c r="F1237" s="16"/>
      <c r="G1237" s="16"/>
      <c r="H1237" s="16"/>
      <c r="J1237" s="126"/>
      <c r="K1237" s="126"/>
      <c r="L1237" s="126"/>
      <c r="M1237" s="126"/>
      <c r="N1237" s="126"/>
      <c r="O1237" s="126"/>
      <c r="P1237" s="126"/>
      <c r="Q1237" s="58"/>
      <c r="R1237" s="139"/>
      <c r="S1237" s="58"/>
      <c r="T1237" s="16"/>
      <c r="U1237" s="16"/>
      <c r="V1237" s="16"/>
      <c r="W1237" s="16"/>
      <c r="X1237" s="16"/>
      <c r="Y1237" s="16"/>
      <c r="Z1237" s="16"/>
      <c r="AA1237" s="140"/>
      <c r="AB1237" s="126"/>
      <c r="AC1237" s="16"/>
      <c r="AD1237" s="16"/>
      <c r="AE1237" s="16"/>
      <c r="AF1237" s="16"/>
      <c r="AG1237" s="16"/>
      <c r="AH1237" s="140"/>
      <c r="AI1237" s="126"/>
      <c r="AJ1237" s="16"/>
      <c r="AK1237" s="16"/>
      <c r="AL1237" s="16"/>
      <c r="AM1237" s="140"/>
      <c r="AN1237" s="141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40"/>
      <c r="BG1237" s="126"/>
      <c r="BH1237" s="16"/>
      <c r="BI1237" s="16"/>
      <c r="BJ1237" s="16"/>
      <c r="BK1237" s="16"/>
      <c r="BL1237" s="16"/>
      <c r="BM1237" s="16"/>
      <c r="BN1237" s="16"/>
      <c r="BO1237" s="16"/>
      <c r="BP1237" s="140"/>
      <c r="BQ1237" s="126"/>
      <c r="BR1237" s="16"/>
      <c r="BS1237" s="16"/>
      <c r="BT1237" s="16"/>
      <c r="BU1237" s="16"/>
      <c r="BV1237" s="16"/>
      <c r="BW1237" s="140"/>
      <c r="BX1237" s="126"/>
      <c r="BY1237" s="16"/>
      <c r="BZ1237" s="140"/>
      <c r="CA1237" s="126"/>
      <c r="CB1237" s="16"/>
      <c r="CC1237" s="140"/>
      <c r="CD1237" s="126"/>
      <c r="CE1237" s="16"/>
      <c r="CG1237" s="12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  <c r="DZ1237" s="16"/>
      <c r="EA1237" s="16"/>
      <c r="EB1237" s="16"/>
      <c r="EC1237" s="16"/>
      <c r="ED1237" s="16"/>
      <c r="EE1237" s="16"/>
      <c r="EF1237" s="16"/>
      <c r="EG1237" s="16"/>
      <c r="EH1237" s="16"/>
      <c r="EI1237" s="16"/>
      <c r="EJ1237" s="16"/>
      <c r="EK1237" s="16"/>
      <c r="EL1237" s="16"/>
      <c r="EM1237" s="16"/>
      <c r="EN1237" s="16"/>
      <c r="EO1237" s="16"/>
      <c r="EP1237" s="16"/>
      <c r="EQ1237" s="16"/>
    </row>
    <row r="1238" spans="1:147" s="107" customFormat="1" x14ac:dyDescent="0.2">
      <c r="A1238" s="81"/>
      <c r="B1238" s="16"/>
      <c r="C1238" s="115"/>
      <c r="D1238" s="116"/>
      <c r="E1238" s="16"/>
      <c r="F1238" s="16"/>
      <c r="G1238" s="16"/>
      <c r="H1238" s="16"/>
      <c r="J1238" s="126"/>
      <c r="K1238" s="126"/>
      <c r="L1238" s="126"/>
      <c r="M1238" s="126"/>
      <c r="N1238" s="126"/>
      <c r="O1238" s="126"/>
      <c r="P1238" s="126"/>
      <c r="Q1238" s="58"/>
      <c r="R1238" s="139"/>
      <c r="S1238" s="58"/>
      <c r="T1238" s="16"/>
      <c r="U1238" s="16"/>
      <c r="V1238" s="16"/>
      <c r="W1238" s="16"/>
      <c r="X1238" s="16"/>
      <c r="Y1238" s="16"/>
      <c r="Z1238" s="16"/>
      <c r="AA1238" s="140"/>
      <c r="AB1238" s="126"/>
      <c r="AC1238" s="16"/>
      <c r="AD1238" s="16"/>
      <c r="AE1238" s="16"/>
      <c r="AF1238" s="16"/>
      <c r="AG1238" s="16"/>
      <c r="AH1238" s="140"/>
      <c r="AI1238" s="126"/>
      <c r="AJ1238" s="16"/>
      <c r="AK1238" s="16"/>
      <c r="AL1238" s="16"/>
      <c r="AM1238" s="140"/>
      <c r="AN1238" s="141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40"/>
      <c r="BG1238" s="126"/>
      <c r="BH1238" s="16"/>
      <c r="BI1238" s="16"/>
      <c r="BJ1238" s="16"/>
      <c r="BK1238" s="16"/>
      <c r="BL1238" s="16"/>
      <c r="BM1238" s="16"/>
      <c r="BN1238" s="16"/>
      <c r="BO1238" s="16"/>
      <c r="BP1238" s="140"/>
      <c r="BQ1238" s="126"/>
      <c r="BR1238" s="16"/>
      <c r="BS1238" s="16"/>
      <c r="BT1238" s="16"/>
      <c r="BU1238" s="16"/>
      <c r="BV1238" s="16"/>
      <c r="BW1238" s="140"/>
      <c r="BX1238" s="126"/>
      <c r="BY1238" s="16"/>
      <c r="BZ1238" s="140"/>
      <c r="CA1238" s="126"/>
      <c r="CB1238" s="16"/>
      <c r="CC1238" s="140"/>
      <c r="CD1238" s="126"/>
      <c r="CE1238" s="16"/>
      <c r="CG1238" s="126"/>
      <c r="CH1238" s="16"/>
      <c r="CI1238" s="16"/>
      <c r="CJ1238" s="16"/>
      <c r="CK1238" s="16"/>
      <c r="CL1238" s="16"/>
      <c r="CM1238" s="16"/>
      <c r="CN1238" s="16"/>
      <c r="CO1238" s="16"/>
      <c r="CP1238" s="16"/>
      <c r="CQ1238" s="16"/>
      <c r="CR1238" s="16"/>
      <c r="CS1238" s="16"/>
      <c r="CT1238" s="16"/>
      <c r="CU1238" s="16"/>
      <c r="CV1238" s="16"/>
      <c r="CW1238" s="16"/>
      <c r="CX1238" s="16"/>
      <c r="CY1238" s="16"/>
      <c r="CZ1238" s="16"/>
      <c r="DA1238" s="16"/>
      <c r="DB1238" s="16"/>
      <c r="DC1238" s="16"/>
      <c r="DD1238" s="16"/>
      <c r="DE1238" s="16"/>
      <c r="DF1238" s="16"/>
      <c r="DG1238" s="16"/>
      <c r="DH1238" s="16"/>
      <c r="DI1238" s="16"/>
      <c r="DJ1238" s="16"/>
      <c r="DK1238" s="16"/>
      <c r="DL1238" s="16"/>
      <c r="DM1238" s="16"/>
      <c r="DN1238" s="16"/>
      <c r="DO1238" s="16"/>
      <c r="DP1238" s="16"/>
      <c r="DQ1238" s="16"/>
      <c r="DR1238" s="16"/>
      <c r="DS1238" s="16"/>
      <c r="DT1238" s="16"/>
      <c r="DU1238" s="16"/>
      <c r="DV1238" s="16"/>
      <c r="DW1238" s="16"/>
      <c r="DX1238" s="16"/>
      <c r="DY1238" s="16"/>
      <c r="DZ1238" s="16"/>
      <c r="EA1238" s="16"/>
      <c r="EB1238" s="16"/>
      <c r="EC1238" s="16"/>
      <c r="ED1238" s="16"/>
      <c r="EE1238" s="16"/>
      <c r="EF1238" s="16"/>
      <c r="EG1238" s="16"/>
      <c r="EH1238" s="16"/>
      <c r="EI1238" s="16"/>
      <c r="EJ1238" s="16"/>
      <c r="EK1238" s="16"/>
      <c r="EL1238" s="16"/>
      <c r="EM1238" s="16"/>
      <c r="EN1238" s="16"/>
      <c r="EO1238" s="16"/>
      <c r="EP1238" s="16"/>
      <c r="EQ1238" s="16"/>
    </row>
    <row r="1239" spans="1:147" s="107" customFormat="1" x14ac:dyDescent="0.2">
      <c r="A1239" s="81"/>
      <c r="B1239" s="16"/>
      <c r="C1239" s="115"/>
      <c r="D1239" s="116"/>
      <c r="E1239" s="16"/>
      <c r="F1239" s="16"/>
      <c r="G1239" s="16"/>
      <c r="H1239" s="16"/>
      <c r="J1239" s="126"/>
      <c r="K1239" s="126"/>
      <c r="L1239" s="126"/>
      <c r="M1239" s="126"/>
      <c r="N1239" s="126"/>
      <c r="O1239" s="126"/>
      <c r="P1239" s="126"/>
      <c r="Q1239" s="58"/>
      <c r="R1239" s="139"/>
      <c r="S1239" s="58"/>
      <c r="T1239" s="16"/>
      <c r="U1239" s="16"/>
      <c r="V1239" s="16"/>
      <c r="W1239" s="16"/>
      <c r="X1239" s="16"/>
      <c r="Y1239" s="16"/>
      <c r="Z1239" s="16"/>
      <c r="AA1239" s="140"/>
      <c r="AB1239" s="126"/>
      <c r="AC1239" s="16"/>
      <c r="AD1239" s="16"/>
      <c r="AE1239" s="16"/>
      <c r="AF1239" s="16"/>
      <c r="AG1239" s="16"/>
      <c r="AH1239" s="140"/>
      <c r="AI1239" s="126"/>
      <c r="AJ1239" s="16"/>
      <c r="AK1239" s="16"/>
      <c r="AL1239" s="16"/>
      <c r="AM1239" s="140"/>
      <c r="AN1239" s="141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40"/>
      <c r="BG1239" s="126"/>
      <c r="BH1239" s="16"/>
      <c r="BI1239" s="16"/>
      <c r="BJ1239" s="16"/>
      <c r="BK1239" s="16"/>
      <c r="BL1239" s="16"/>
      <c r="BM1239" s="16"/>
      <c r="BN1239" s="16"/>
      <c r="BO1239" s="16"/>
      <c r="BP1239" s="140"/>
      <c r="BQ1239" s="126"/>
      <c r="BR1239" s="16"/>
      <c r="BS1239" s="16"/>
      <c r="BT1239" s="16"/>
      <c r="BU1239" s="16"/>
      <c r="BV1239" s="16"/>
      <c r="BW1239" s="140"/>
      <c r="BX1239" s="126"/>
      <c r="BY1239" s="16"/>
      <c r="BZ1239" s="140"/>
      <c r="CA1239" s="126"/>
      <c r="CB1239" s="16"/>
      <c r="CC1239" s="140"/>
      <c r="CD1239" s="126"/>
      <c r="CE1239" s="16"/>
      <c r="CG1239" s="12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  <c r="DR1239" s="16"/>
      <c r="DS1239" s="16"/>
      <c r="DT1239" s="16"/>
      <c r="DU1239" s="16"/>
      <c r="DV1239" s="16"/>
      <c r="DW1239" s="16"/>
      <c r="DX1239" s="16"/>
      <c r="DY1239" s="16"/>
      <c r="DZ1239" s="16"/>
      <c r="EA1239" s="16"/>
      <c r="EB1239" s="16"/>
      <c r="EC1239" s="16"/>
      <c r="ED1239" s="16"/>
      <c r="EE1239" s="16"/>
      <c r="EF1239" s="16"/>
      <c r="EG1239" s="16"/>
      <c r="EH1239" s="16"/>
      <c r="EI1239" s="16"/>
      <c r="EJ1239" s="16"/>
      <c r="EK1239" s="16"/>
      <c r="EL1239" s="16"/>
      <c r="EM1239" s="16"/>
      <c r="EN1239" s="16"/>
      <c r="EO1239" s="16"/>
      <c r="EP1239" s="16"/>
      <c r="EQ1239" s="16"/>
    </row>
    <row r="1240" spans="1:147" s="107" customFormat="1" x14ac:dyDescent="0.2">
      <c r="A1240" s="81"/>
      <c r="B1240" s="16"/>
      <c r="C1240" s="115"/>
      <c r="D1240" s="116"/>
      <c r="E1240" s="16"/>
      <c r="F1240" s="16"/>
      <c r="G1240" s="16"/>
      <c r="H1240" s="16"/>
      <c r="J1240" s="126"/>
      <c r="K1240" s="126"/>
      <c r="L1240" s="126"/>
      <c r="M1240" s="126"/>
      <c r="N1240" s="126"/>
      <c r="O1240" s="126"/>
      <c r="P1240" s="126"/>
      <c r="Q1240" s="58"/>
      <c r="R1240" s="139"/>
      <c r="S1240" s="58"/>
      <c r="T1240" s="16"/>
      <c r="U1240" s="16"/>
      <c r="V1240" s="16"/>
      <c r="W1240" s="16"/>
      <c r="X1240" s="16"/>
      <c r="Y1240" s="16"/>
      <c r="Z1240" s="16"/>
      <c r="AA1240" s="140"/>
      <c r="AB1240" s="126"/>
      <c r="AC1240" s="16"/>
      <c r="AD1240" s="16"/>
      <c r="AE1240" s="16"/>
      <c r="AF1240" s="16"/>
      <c r="AG1240" s="16"/>
      <c r="AH1240" s="140"/>
      <c r="AI1240" s="126"/>
      <c r="AJ1240" s="16"/>
      <c r="AK1240" s="16"/>
      <c r="AL1240" s="16"/>
      <c r="AM1240" s="140"/>
      <c r="AN1240" s="141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40"/>
      <c r="BG1240" s="126"/>
      <c r="BH1240" s="16"/>
      <c r="BI1240" s="16"/>
      <c r="BJ1240" s="16"/>
      <c r="BK1240" s="16"/>
      <c r="BL1240" s="16"/>
      <c r="BM1240" s="16"/>
      <c r="BN1240" s="16"/>
      <c r="BO1240" s="16"/>
      <c r="BP1240" s="140"/>
      <c r="BQ1240" s="126"/>
      <c r="BR1240" s="16"/>
      <c r="BS1240" s="16"/>
      <c r="BT1240" s="16"/>
      <c r="BU1240" s="16"/>
      <c r="BV1240" s="16"/>
      <c r="BW1240" s="140"/>
      <c r="BX1240" s="126"/>
      <c r="BY1240" s="16"/>
      <c r="BZ1240" s="140"/>
      <c r="CA1240" s="126"/>
      <c r="CB1240" s="16"/>
      <c r="CC1240" s="140"/>
      <c r="CD1240" s="126"/>
      <c r="CE1240" s="16"/>
      <c r="CG1240" s="12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  <c r="DR1240" s="16"/>
      <c r="DS1240" s="16"/>
      <c r="DT1240" s="16"/>
      <c r="DU1240" s="16"/>
      <c r="DV1240" s="16"/>
      <c r="DW1240" s="16"/>
      <c r="DX1240" s="16"/>
      <c r="DY1240" s="16"/>
      <c r="DZ1240" s="16"/>
      <c r="EA1240" s="16"/>
      <c r="EB1240" s="16"/>
      <c r="EC1240" s="16"/>
      <c r="ED1240" s="16"/>
      <c r="EE1240" s="16"/>
      <c r="EF1240" s="16"/>
      <c r="EG1240" s="16"/>
      <c r="EH1240" s="16"/>
      <c r="EI1240" s="16"/>
      <c r="EJ1240" s="16"/>
      <c r="EK1240" s="16"/>
      <c r="EL1240" s="16"/>
      <c r="EM1240" s="16"/>
      <c r="EN1240" s="16"/>
      <c r="EO1240" s="16"/>
      <c r="EP1240" s="16"/>
      <c r="EQ1240" s="16"/>
    </row>
    <row r="1241" spans="1:147" s="107" customFormat="1" x14ac:dyDescent="0.2">
      <c r="A1241" s="81"/>
      <c r="B1241" s="16"/>
      <c r="C1241" s="115"/>
      <c r="D1241" s="116"/>
      <c r="E1241" s="16"/>
      <c r="F1241" s="16"/>
      <c r="G1241" s="16"/>
      <c r="H1241" s="16"/>
      <c r="J1241" s="126"/>
      <c r="K1241" s="126"/>
      <c r="L1241" s="126"/>
      <c r="M1241" s="126"/>
      <c r="N1241" s="126"/>
      <c r="O1241" s="126"/>
      <c r="P1241" s="126"/>
      <c r="Q1241" s="58"/>
      <c r="R1241" s="139"/>
      <c r="S1241" s="58"/>
      <c r="T1241" s="16"/>
      <c r="U1241" s="16"/>
      <c r="V1241" s="16"/>
      <c r="W1241" s="16"/>
      <c r="X1241" s="16"/>
      <c r="Y1241" s="16"/>
      <c r="Z1241" s="16"/>
      <c r="AA1241" s="140"/>
      <c r="AB1241" s="126"/>
      <c r="AC1241" s="16"/>
      <c r="AD1241" s="16"/>
      <c r="AE1241" s="16"/>
      <c r="AF1241" s="16"/>
      <c r="AG1241" s="16"/>
      <c r="AH1241" s="140"/>
      <c r="AI1241" s="126"/>
      <c r="AJ1241" s="16"/>
      <c r="AK1241" s="16"/>
      <c r="AL1241" s="16"/>
      <c r="AM1241" s="140"/>
      <c r="AN1241" s="141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40"/>
      <c r="BG1241" s="126"/>
      <c r="BH1241" s="16"/>
      <c r="BI1241" s="16"/>
      <c r="BJ1241" s="16"/>
      <c r="BK1241" s="16"/>
      <c r="BL1241" s="16"/>
      <c r="BM1241" s="16"/>
      <c r="BN1241" s="16"/>
      <c r="BO1241" s="16"/>
      <c r="BP1241" s="140"/>
      <c r="BQ1241" s="126"/>
      <c r="BR1241" s="16"/>
      <c r="BS1241" s="16"/>
      <c r="BT1241" s="16"/>
      <c r="BU1241" s="16"/>
      <c r="BV1241" s="16"/>
      <c r="BW1241" s="140"/>
      <c r="BX1241" s="126"/>
      <c r="BY1241" s="16"/>
      <c r="BZ1241" s="140"/>
      <c r="CA1241" s="126"/>
      <c r="CB1241" s="16"/>
      <c r="CC1241" s="140"/>
      <c r="CD1241" s="126"/>
      <c r="CE1241" s="16"/>
      <c r="CG1241" s="12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  <c r="DZ1241" s="16"/>
      <c r="EA1241" s="16"/>
      <c r="EB1241" s="16"/>
      <c r="EC1241" s="16"/>
      <c r="ED1241" s="16"/>
      <c r="EE1241" s="16"/>
      <c r="EF1241" s="16"/>
      <c r="EG1241" s="16"/>
      <c r="EH1241" s="16"/>
      <c r="EI1241" s="16"/>
      <c r="EJ1241" s="16"/>
      <c r="EK1241" s="16"/>
      <c r="EL1241" s="16"/>
      <c r="EM1241" s="16"/>
      <c r="EN1241" s="16"/>
      <c r="EO1241" s="16"/>
      <c r="EP1241" s="16"/>
      <c r="EQ1241" s="16"/>
    </row>
    <row r="1242" spans="1:147" s="107" customFormat="1" x14ac:dyDescent="0.2">
      <c r="A1242" s="81"/>
      <c r="B1242" s="16"/>
      <c r="C1242" s="115"/>
      <c r="D1242" s="116"/>
      <c r="E1242" s="16"/>
      <c r="F1242" s="16"/>
      <c r="G1242" s="16"/>
      <c r="H1242" s="16"/>
      <c r="J1242" s="126"/>
      <c r="K1242" s="126"/>
      <c r="L1242" s="126"/>
      <c r="M1242" s="126"/>
      <c r="N1242" s="126"/>
      <c r="O1242" s="126"/>
      <c r="P1242" s="126"/>
      <c r="Q1242" s="58"/>
      <c r="R1242" s="139"/>
      <c r="S1242" s="58"/>
      <c r="T1242" s="16"/>
      <c r="U1242" s="16"/>
      <c r="V1242" s="16"/>
      <c r="W1242" s="16"/>
      <c r="X1242" s="16"/>
      <c r="Y1242" s="16"/>
      <c r="Z1242" s="16"/>
      <c r="AA1242" s="140"/>
      <c r="AB1242" s="126"/>
      <c r="AC1242" s="16"/>
      <c r="AD1242" s="16"/>
      <c r="AE1242" s="16"/>
      <c r="AF1242" s="16"/>
      <c r="AG1242" s="16"/>
      <c r="AH1242" s="140"/>
      <c r="AI1242" s="126"/>
      <c r="AJ1242" s="16"/>
      <c r="AK1242" s="16"/>
      <c r="AL1242" s="16"/>
      <c r="AM1242" s="140"/>
      <c r="AN1242" s="141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40"/>
      <c r="BG1242" s="126"/>
      <c r="BH1242" s="16"/>
      <c r="BI1242" s="16"/>
      <c r="BJ1242" s="16"/>
      <c r="BK1242" s="16"/>
      <c r="BL1242" s="16"/>
      <c r="BM1242" s="16"/>
      <c r="BN1242" s="16"/>
      <c r="BO1242" s="16"/>
      <c r="BP1242" s="140"/>
      <c r="BQ1242" s="126"/>
      <c r="BR1242" s="16"/>
      <c r="BS1242" s="16"/>
      <c r="BT1242" s="16"/>
      <c r="BU1242" s="16"/>
      <c r="BV1242" s="16"/>
      <c r="BW1242" s="140"/>
      <c r="BX1242" s="126"/>
      <c r="BY1242" s="16"/>
      <c r="BZ1242" s="140"/>
      <c r="CA1242" s="126"/>
      <c r="CB1242" s="16"/>
      <c r="CC1242" s="140"/>
      <c r="CD1242" s="126"/>
      <c r="CE1242" s="16"/>
      <c r="CG1242" s="12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  <c r="DZ1242" s="16"/>
      <c r="EA1242" s="16"/>
      <c r="EB1242" s="16"/>
      <c r="EC1242" s="16"/>
      <c r="ED1242" s="16"/>
      <c r="EE1242" s="16"/>
      <c r="EF1242" s="16"/>
      <c r="EG1242" s="16"/>
      <c r="EH1242" s="16"/>
      <c r="EI1242" s="16"/>
      <c r="EJ1242" s="16"/>
      <c r="EK1242" s="16"/>
      <c r="EL1242" s="16"/>
      <c r="EM1242" s="16"/>
      <c r="EN1242" s="16"/>
      <c r="EO1242" s="16"/>
      <c r="EP1242" s="16"/>
      <c r="EQ1242" s="16"/>
    </row>
    <row r="1243" spans="1:147" s="107" customFormat="1" x14ac:dyDescent="0.2">
      <c r="A1243" s="81"/>
      <c r="B1243" s="16"/>
      <c r="C1243" s="115"/>
      <c r="D1243" s="116"/>
      <c r="E1243" s="16"/>
      <c r="F1243" s="16"/>
      <c r="G1243" s="16"/>
      <c r="H1243" s="16"/>
      <c r="J1243" s="126"/>
      <c r="K1243" s="126"/>
      <c r="L1243" s="126"/>
      <c r="M1243" s="126"/>
      <c r="N1243" s="126"/>
      <c r="O1243" s="126"/>
      <c r="P1243" s="126"/>
      <c r="Q1243" s="58"/>
      <c r="R1243" s="139"/>
      <c r="S1243" s="58"/>
      <c r="T1243" s="16"/>
      <c r="U1243" s="16"/>
      <c r="V1243" s="16"/>
      <c r="W1243" s="16"/>
      <c r="X1243" s="16"/>
      <c r="Y1243" s="16"/>
      <c r="Z1243" s="16"/>
      <c r="AA1243" s="140"/>
      <c r="AB1243" s="126"/>
      <c r="AC1243" s="16"/>
      <c r="AD1243" s="16"/>
      <c r="AE1243" s="16"/>
      <c r="AF1243" s="16"/>
      <c r="AG1243" s="16"/>
      <c r="AH1243" s="140"/>
      <c r="AI1243" s="126"/>
      <c r="AJ1243" s="16"/>
      <c r="AK1243" s="16"/>
      <c r="AL1243" s="16"/>
      <c r="AM1243" s="140"/>
      <c r="AN1243" s="141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40"/>
      <c r="BG1243" s="126"/>
      <c r="BH1243" s="16"/>
      <c r="BI1243" s="16"/>
      <c r="BJ1243" s="16"/>
      <c r="BK1243" s="16"/>
      <c r="BL1243" s="16"/>
      <c r="BM1243" s="16"/>
      <c r="BN1243" s="16"/>
      <c r="BO1243" s="16"/>
      <c r="BP1243" s="140"/>
      <c r="BQ1243" s="126"/>
      <c r="BR1243" s="16"/>
      <c r="BS1243" s="16"/>
      <c r="BT1243" s="16"/>
      <c r="BU1243" s="16"/>
      <c r="BV1243" s="16"/>
      <c r="BW1243" s="140"/>
      <c r="BX1243" s="126"/>
      <c r="BY1243" s="16"/>
      <c r="BZ1243" s="140"/>
      <c r="CA1243" s="126"/>
      <c r="CB1243" s="16"/>
      <c r="CC1243" s="140"/>
      <c r="CD1243" s="126"/>
      <c r="CE1243" s="16"/>
      <c r="CG1243" s="12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  <c r="DR1243" s="16"/>
      <c r="DS1243" s="16"/>
      <c r="DT1243" s="16"/>
      <c r="DU1243" s="16"/>
      <c r="DV1243" s="16"/>
      <c r="DW1243" s="16"/>
      <c r="DX1243" s="16"/>
      <c r="DY1243" s="16"/>
      <c r="DZ1243" s="16"/>
      <c r="EA1243" s="16"/>
      <c r="EB1243" s="16"/>
      <c r="EC1243" s="16"/>
      <c r="ED1243" s="16"/>
      <c r="EE1243" s="16"/>
      <c r="EF1243" s="16"/>
      <c r="EG1243" s="16"/>
      <c r="EH1243" s="16"/>
      <c r="EI1243" s="16"/>
      <c r="EJ1243" s="16"/>
      <c r="EK1243" s="16"/>
      <c r="EL1243" s="16"/>
      <c r="EM1243" s="16"/>
      <c r="EN1243" s="16"/>
      <c r="EO1243" s="16"/>
      <c r="EP1243" s="16"/>
      <c r="EQ1243" s="16"/>
    </row>
    <row r="1244" spans="1:147" s="107" customFormat="1" x14ac:dyDescent="0.2">
      <c r="A1244" s="81"/>
      <c r="B1244" s="16"/>
      <c r="C1244" s="115"/>
      <c r="D1244" s="116"/>
      <c r="E1244" s="16"/>
      <c r="F1244" s="16"/>
      <c r="G1244" s="16"/>
      <c r="H1244" s="16"/>
      <c r="J1244" s="126"/>
      <c r="K1244" s="126"/>
      <c r="L1244" s="126"/>
      <c r="M1244" s="126"/>
      <c r="N1244" s="126"/>
      <c r="O1244" s="126"/>
      <c r="P1244" s="126"/>
      <c r="Q1244" s="58"/>
      <c r="R1244" s="139"/>
      <c r="S1244" s="58"/>
      <c r="T1244" s="16"/>
      <c r="U1244" s="16"/>
      <c r="V1244" s="16"/>
      <c r="W1244" s="16"/>
      <c r="X1244" s="16"/>
      <c r="Y1244" s="16"/>
      <c r="Z1244" s="16"/>
      <c r="AA1244" s="140"/>
      <c r="AB1244" s="126"/>
      <c r="AC1244" s="16"/>
      <c r="AD1244" s="16"/>
      <c r="AE1244" s="16"/>
      <c r="AF1244" s="16"/>
      <c r="AG1244" s="16"/>
      <c r="AH1244" s="140"/>
      <c r="AI1244" s="126"/>
      <c r="AJ1244" s="16"/>
      <c r="AK1244" s="16"/>
      <c r="AL1244" s="16"/>
      <c r="AM1244" s="140"/>
      <c r="AN1244" s="141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40"/>
      <c r="BG1244" s="126"/>
      <c r="BH1244" s="16"/>
      <c r="BI1244" s="16"/>
      <c r="BJ1244" s="16"/>
      <c r="BK1244" s="16"/>
      <c r="BL1244" s="16"/>
      <c r="BM1244" s="16"/>
      <c r="BN1244" s="16"/>
      <c r="BO1244" s="16"/>
      <c r="BP1244" s="140"/>
      <c r="BQ1244" s="126"/>
      <c r="BR1244" s="16"/>
      <c r="BS1244" s="16"/>
      <c r="BT1244" s="16"/>
      <c r="BU1244" s="16"/>
      <c r="BV1244" s="16"/>
      <c r="BW1244" s="140"/>
      <c r="BX1244" s="126"/>
      <c r="BY1244" s="16"/>
      <c r="BZ1244" s="140"/>
      <c r="CA1244" s="126"/>
      <c r="CB1244" s="16"/>
      <c r="CC1244" s="140"/>
      <c r="CD1244" s="126"/>
      <c r="CE1244" s="16"/>
      <c r="CG1244" s="126"/>
      <c r="CH1244" s="16"/>
      <c r="CI1244" s="16"/>
      <c r="CJ1244" s="16"/>
      <c r="CK1244" s="16"/>
      <c r="CL1244" s="16"/>
      <c r="CM1244" s="16"/>
      <c r="CN1244" s="16"/>
      <c r="CO1244" s="16"/>
      <c r="CP1244" s="16"/>
      <c r="CQ1244" s="16"/>
      <c r="CR1244" s="16"/>
      <c r="CS1244" s="16"/>
      <c r="CT1244" s="16"/>
      <c r="CU1244" s="16"/>
      <c r="CV1244" s="16"/>
      <c r="CW1244" s="16"/>
      <c r="CX1244" s="16"/>
      <c r="CY1244" s="16"/>
      <c r="CZ1244" s="16"/>
      <c r="DA1244" s="16"/>
      <c r="DB1244" s="16"/>
      <c r="DC1244" s="16"/>
      <c r="DD1244" s="16"/>
      <c r="DE1244" s="16"/>
      <c r="DF1244" s="16"/>
      <c r="DG1244" s="16"/>
      <c r="DH1244" s="16"/>
      <c r="DI1244" s="16"/>
      <c r="DJ1244" s="16"/>
      <c r="DK1244" s="16"/>
      <c r="DL1244" s="16"/>
      <c r="DM1244" s="16"/>
      <c r="DN1244" s="16"/>
      <c r="DO1244" s="16"/>
      <c r="DP1244" s="16"/>
      <c r="DQ1244" s="16"/>
      <c r="DR1244" s="16"/>
      <c r="DS1244" s="16"/>
      <c r="DT1244" s="16"/>
      <c r="DU1244" s="16"/>
      <c r="DV1244" s="16"/>
      <c r="DW1244" s="16"/>
      <c r="DX1244" s="16"/>
      <c r="DY1244" s="16"/>
      <c r="DZ1244" s="16"/>
      <c r="EA1244" s="16"/>
      <c r="EB1244" s="16"/>
      <c r="EC1244" s="16"/>
      <c r="ED1244" s="16"/>
      <c r="EE1244" s="16"/>
      <c r="EF1244" s="16"/>
      <c r="EG1244" s="16"/>
      <c r="EH1244" s="16"/>
      <c r="EI1244" s="16"/>
      <c r="EJ1244" s="16"/>
      <c r="EK1244" s="16"/>
      <c r="EL1244" s="16"/>
      <c r="EM1244" s="16"/>
      <c r="EN1244" s="16"/>
      <c r="EO1244" s="16"/>
      <c r="EP1244" s="16"/>
      <c r="EQ1244" s="16"/>
    </row>
    <row r="1245" spans="1:147" s="107" customFormat="1" x14ac:dyDescent="0.2">
      <c r="A1245" s="81"/>
      <c r="B1245" s="16"/>
      <c r="C1245" s="115"/>
      <c r="D1245" s="116"/>
      <c r="E1245" s="16"/>
      <c r="F1245" s="16"/>
      <c r="G1245" s="16"/>
      <c r="H1245" s="16"/>
      <c r="J1245" s="126"/>
      <c r="K1245" s="126"/>
      <c r="L1245" s="126"/>
      <c r="M1245" s="126"/>
      <c r="N1245" s="126"/>
      <c r="O1245" s="126"/>
      <c r="P1245" s="126"/>
      <c r="Q1245" s="58"/>
      <c r="R1245" s="139"/>
      <c r="S1245" s="58"/>
      <c r="T1245" s="16"/>
      <c r="U1245" s="16"/>
      <c r="V1245" s="16"/>
      <c r="W1245" s="16"/>
      <c r="X1245" s="16"/>
      <c r="Y1245" s="16"/>
      <c r="Z1245" s="16"/>
      <c r="AA1245" s="140"/>
      <c r="AB1245" s="126"/>
      <c r="AC1245" s="16"/>
      <c r="AD1245" s="16"/>
      <c r="AE1245" s="16"/>
      <c r="AF1245" s="16"/>
      <c r="AG1245" s="16"/>
      <c r="AH1245" s="140"/>
      <c r="AI1245" s="126"/>
      <c r="AJ1245" s="16"/>
      <c r="AK1245" s="16"/>
      <c r="AL1245" s="16"/>
      <c r="AM1245" s="140"/>
      <c r="AN1245" s="141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40"/>
      <c r="BG1245" s="126"/>
      <c r="BH1245" s="16"/>
      <c r="BI1245" s="16"/>
      <c r="BJ1245" s="16"/>
      <c r="BK1245" s="16"/>
      <c r="BL1245" s="16"/>
      <c r="BM1245" s="16"/>
      <c r="BN1245" s="16"/>
      <c r="BO1245" s="16"/>
      <c r="BP1245" s="140"/>
      <c r="BQ1245" s="126"/>
      <c r="BR1245" s="16"/>
      <c r="BS1245" s="16"/>
      <c r="BT1245" s="16"/>
      <c r="BU1245" s="16"/>
      <c r="BV1245" s="16"/>
      <c r="BW1245" s="140"/>
      <c r="BX1245" s="126"/>
      <c r="BY1245" s="16"/>
      <c r="BZ1245" s="140"/>
      <c r="CA1245" s="126"/>
      <c r="CB1245" s="16"/>
      <c r="CC1245" s="140"/>
      <c r="CD1245" s="126"/>
      <c r="CE1245" s="16"/>
      <c r="CG1245" s="12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  <c r="DZ1245" s="16"/>
      <c r="EA1245" s="16"/>
      <c r="EB1245" s="16"/>
      <c r="EC1245" s="16"/>
      <c r="ED1245" s="16"/>
      <c r="EE1245" s="16"/>
      <c r="EF1245" s="16"/>
      <c r="EG1245" s="16"/>
      <c r="EH1245" s="16"/>
      <c r="EI1245" s="16"/>
      <c r="EJ1245" s="16"/>
      <c r="EK1245" s="16"/>
      <c r="EL1245" s="16"/>
      <c r="EM1245" s="16"/>
      <c r="EN1245" s="16"/>
      <c r="EO1245" s="16"/>
      <c r="EP1245" s="16"/>
      <c r="EQ1245" s="16"/>
    </row>
    <row r="1246" spans="1:147" s="107" customFormat="1" x14ac:dyDescent="0.2">
      <c r="A1246" s="81"/>
      <c r="B1246" s="16"/>
      <c r="C1246" s="115"/>
      <c r="D1246" s="116"/>
      <c r="E1246" s="16"/>
      <c r="F1246" s="16"/>
      <c r="G1246" s="16"/>
      <c r="H1246" s="16"/>
      <c r="J1246" s="126"/>
      <c r="K1246" s="126"/>
      <c r="L1246" s="126"/>
      <c r="M1246" s="126"/>
      <c r="N1246" s="126"/>
      <c r="O1246" s="126"/>
      <c r="P1246" s="126"/>
      <c r="Q1246" s="58"/>
      <c r="R1246" s="139"/>
      <c r="S1246" s="58"/>
      <c r="T1246" s="16"/>
      <c r="U1246" s="16"/>
      <c r="V1246" s="16"/>
      <c r="W1246" s="16"/>
      <c r="X1246" s="16"/>
      <c r="Y1246" s="16"/>
      <c r="Z1246" s="16"/>
      <c r="AA1246" s="140"/>
      <c r="AB1246" s="126"/>
      <c r="AC1246" s="16"/>
      <c r="AD1246" s="16"/>
      <c r="AE1246" s="16"/>
      <c r="AF1246" s="16"/>
      <c r="AG1246" s="16"/>
      <c r="AH1246" s="140"/>
      <c r="AI1246" s="126"/>
      <c r="AJ1246" s="16"/>
      <c r="AK1246" s="16"/>
      <c r="AL1246" s="16"/>
      <c r="AM1246" s="140"/>
      <c r="AN1246" s="141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40"/>
      <c r="BG1246" s="126"/>
      <c r="BH1246" s="16"/>
      <c r="BI1246" s="16"/>
      <c r="BJ1246" s="16"/>
      <c r="BK1246" s="16"/>
      <c r="BL1246" s="16"/>
      <c r="BM1246" s="16"/>
      <c r="BN1246" s="16"/>
      <c r="BO1246" s="16"/>
      <c r="BP1246" s="140"/>
      <c r="BQ1246" s="126"/>
      <c r="BR1246" s="16"/>
      <c r="BS1246" s="16"/>
      <c r="BT1246" s="16"/>
      <c r="BU1246" s="16"/>
      <c r="BV1246" s="16"/>
      <c r="BW1246" s="140"/>
      <c r="BX1246" s="126"/>
      <c r="BY1246" s="16"/>
      <c r="BZ1246" s="140"/>
      <c r="CA1246" s="126"/>
      <c r="CB1246" s="16"/>
      <c r="CC1246" s="140"/>
      <c r="CD1246" s="126"/>
      <c r="CE1246" s="16"/>
      <c r="CG1246" s="126"/>
      <c r="CH1246" s="16"/>
      <c r="CI1246" s="16"/>
      <c r="CJ1246" s="16"/>
      <c r="CK1246" s="16"/>
      <c r="CL1246" s="16"/>
      <c r="CM1246" s="16"/>
      <c r="CN1246" s="16"/>
      <c r="CO1246" s="16"/>
      <c r="CP1246" s="16"/>
      <c r="CQ1246" s="16"/>
      <c r="CR1246" s="16"/>
      <c r="CS1246" s="16"/>
      <c r="CT1246" s="16"/>
      <c r="CU1246" s="16"/>
      <c r="CV1246" s="16"/>
      <c r="CW1246" s="16"/>
      <c r="CX1246" s="16"/>
      <c r="CY1246" s="16"/>
      <c r="CZ1246" s="16"/>
      <c r="DA1246" s="16"/>
      <c r="DB1246" s="16"/>
      <c r="DC1246" s="16"/>
      <c r="DD1246" s="16"/>
      <c r="DE1246" s="16"/>
      <c r="DF1246" s="16"/>
      <c r="DG1246" s="16"/>
      <c r="DH1246" s="16"/>
      <c r="DI1246" s="16"/>
      <c r="DJ1246" s="16"/>
      <c r="DK1246" s="16"/>
      <c r="DL1246" s="16"/>
      <c r="DM1246" s="16"/>
      <c r="DN1246" s="16"/>
      <c r="DO1246" s="16"/>
      <c r="DP1246" s="16"/>
      <c r="DQ1246" s="16"/>
      <c r="DR1246" s="16"/>
      <c r="DS1246" s="16"/>
      <c r="DT1246" s="16"/>
      <c r="DU1246" s="16"/>
      <c r="DV1246" s="16"/>
      <c r="DW1246" s="16"/>
      <c r="DX1246" s="16"/>
      <c r="DY1246" s="16"/>
      <c r="DZ1246" s="16"/>
      <c r="EA1246" s="16"/>
      <c r="EB1246" s="16"/>
      <c r="EC1246" s="16"/>
      <c r="ED1246" s="16"/>
      <c r="EE1246" s="16"/>
      <c r="EF1246" s="16"/>
      <c r="EG1246" s="16"/>
      <c r="EH1246" s="16"/>
      <c r="EI1246" s="16"/>
      <c r="EJ1246" s="16"/>
      <c r="EK1246" s="16"/>
      <c r="EL1246" s="16"/>
      <c r="EM1246" s="16"/>
      <c r="EN1246" s="16"/>
      <c r="EO1246" s="16"/>
      <c r="EP1246" s="16"/>
      <c r="EQ1246" s="16"/>
    </row>
    <row r="1247" spans="1:147" s="107" customFormat="1" x14ac:dyDescent="0.2">
      <c r="A1247" s="81"/>
      <c r="B1247" s="16"/>
      <c r="C1247" s="115"/>
      <c r="D1247" s="116"/>
      <c r="E1247" s="16"/>
      <c r="F1247" s="16"/>
      <c r="G1247" s="16"/>
      <c r="H1247" s="16"/>
      <c r="J1247" s="126"/>
      <c r="K1247" s="126"/>
      <c r="L1247" s="126"/>
      <c r="M1247" s="126"/>
      <c r="N1247" s="126"/>
      <c r="O1247" s="126"/>
      <c r="P1247" s="126"/>
      <c r="Q1247" s="58"/>
      <c r="R1247" s="139"/>
      <c r="S1247" s="58"/>
      <c r="T1247" s="16"/>
      <c r="U1247" s="16"/>
      <c r="V1247" s="16"/>
      <c r="W1247" s="16"/>
      <c r="X1247" s="16"/>
      <c r="Y1247" s="16"/>
      <c r="Z1247" s="16"/>
      <c r="AA1247" s="140"/>
      <c r="AB1247" s="126"/>
      <c r="AC1247" s="16"/>
      <c r="AD1247" s="16"/>
      <c r="AE1247" s="16"/>
      <c r="AF1247" s="16"/>
      <c r="AG1247" s="16"/>
      <c r="AH1247" s="140"/>
      <c r="AI1247" s="126"/>
      <c r="AJ1247" s="16"/>
      <c r="AK1247" s="16"/>
      <c r="AL1247" s="16"/>
      <c r="AM1247" s="140"/>
      <c r="AN1247" s="141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40"/>
      <c r="BG1247" s="126"/>
      <c r="BH1247" s="16"/>
      <c r="BI1247" s="16"/>
      <c r="BJ1247" s="16"/>
      <c r="BK1247" s="16"/>
      <c r="BL1247" s="16"/>
      <c r="BM1247" s="16"/>
      <c r="BN1247" s="16"/>
      <c r="BO1247" s="16"/>
      <c r="BP1247" s="140"/>
      <c r="BQ1247" s="126"/>
      <c r="BR1247" s="16"/>
      <c r="BS1247" s="16"/>
      <c r="BT1247" s="16"/>
      <c r="BU1247" s="16"/>
      <c r="BV1247" s="16"/>
      <c r="BW1247" s="140"/>
      <c r="BX1247" s="126"/>
      <c r="BY1247" s="16"/>
      <c r="BZ1247" s="140"/>
      <c r="CA1247" s="126"/>
      <c r="CB1247" s="16"/>
      <c r="CC1247" s="140"/>
      <c r="CD1247" s="126"/>
      <c r="CE1247" s="16"/>
      <c r="CG1247" s="12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  <c r="DZ1247" s="16"/>
      <c r="EA1247" s="16"/>
      <c r="EB1247" s="16"/>
      <c r="EC1247" s="16"/>
      <c r="ED1247" s="16"/>
      <c r="EE1247" s="16"/>
      <c r="EF1247" s="16"/>
      <c r="EG1247" s="16"/>
      <c r="EH1247" s="16"/>
      <c r="EI1247" s="16"/>
      <c r="EJ1247" s="16"/>
      <c r="EK1247" s="16"/>
      <c r="EL1247" s="16"/>
      <c r="EM1247" s="16"/>
      <c r="EN1247" s="16"/>
      <c r="EO1247" s="16"/>
      <c r="EP1247" s="16"/>
      <c r="EQ1247" s="16"/>
    </row>
    <row r="1248" spans="1:147" s="107" customFormat="1" x14ac:dyDescent="0.2">
      <c r="A1248" s="81"/>
      <c r="B1248" s="16"/>
      <c r="C1248" s="115"/>
      <c r="D1248" s="116"/>
      <c r="E1248" s="16"/>
      <c r="F1248" s="16"/>
      <c r="G1248" s="16"/>
      <c r="H1248" s="16"/>
      <c r="J1248" s="126"/>
      <c r="K1248" s="126"/>
      <c r="L1248" s="126"/>
      <c r="M1248" s="126"/>
      <c r="N1248" s="126"/>
      <c r="O1248" s="126"/>
      <c r="P1248" s="126"/>
      <c r="Q1248" s="58"/>
      <c r="R1248" s="139"/>
      <c r="S1248" s="58"/>
      <c r="T1248" s="16"/>
      <c r="U1248" s="16"/>
      <c r="V1248" s="16"/>
      <c r="W1248" s="16"/>
      <c r="X1248" s="16"/>
      <c r="Y1248" s="16"/>
      <c r="Z1248" s="16"/>
      <c r="AA1248" s="140"/>
      <c r="AB1248" s="126"/>
      <c r="AC1248" s="16"/>
      <c r="AD1248" s="16"/>
      <c r="AE1248" s="16"/>
      <c r="AF1248" s="16"/>
      <c r="AG1248" s="16"/>
      <c r="AH1248" s="140"/>
      <c r="AI1248" s="126"/>
      <c r="AJ1248" s="16"/>
      <c r="AK1248" s="16"/>
      <c r="AL1248" s="16"/>
      <c r="AM1248" s="140"/>
      <c r="AN1248" s="141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40"/>
      <c r="BG1248" s="126"/>
      <c r="BH1248" s="16"/>
      <c r="BI1248" s="16"/>
      <c r="BJ1248" s="16"/>
      <c r="BK1248" s="16"/>
      <c r="BL1248" s="16"/>
      <c r="BM1248" s="16"/>
      <c r="BN1248" s="16"/>
      <c r="BO1248" s="16"/>
      <c r="BP1248" s="140"/>
      <c r="BQ1248" s="126"/>
      <c r="BR1248" s="16"/>
      <c r="BS1248" s="16"/>
      <c r="BT1248" s="16"/>
      <c r="BU1248" s="16"/>
      <c r="BV1248" s="16"/>
      <c r="BW1248" s="140"/>
      <c r="BX1248" s="126"/>
      <c r="BY1248" s="16"/>
      <c r="BZ1248" s="140"/>
      <c r="CA1248" s="126"/>
      <c r="CB1248" s="16"/>
      <c r="CC1248" s="140"/>
      <c r="CD1248" s="126"/>
      <c r="CE1248" s="16"/>
      <c r="CG1248" s="126"/>
      <c r="CH1248" s="16"/>
      <c r="CI1248" s="16"/>
      <c r="CJ1248" s="16"/>
      <c r="CK1248" s="16"/>
      <c r="CL1248" s="16"/>
      <c r="CM1248" s="16"/>
      <c r="CN1248" s="16"/>
      <c r="CO1248" s="16"/>
      <c r="CP1248" s="16"/>
      <c r="CQ1248" s="16"/>
      <c r="CR1248" s="16"/>
      <c r="CS1248" s="16"/>
      <c r="CT1248" s="16"/>
      <c r="CU1248" s="16"/>
      <c r="CV1248" s="16"/>
      <c r="CW1248" s="16"/>
      <c r="CX1248" s="16"/>
      <c r="CY1248" s="16"/>
      <c r="CZ1248" s="16"/>
      <c r="DA1248" s="16"/>
      <c r="DB1248" s="16"/>
      <c r="DC1248" s="16"/>
      <c r="DD1248" s="16"/>
      <c r="DE1248" s="16"/>
      <c r="DF1248" s="16"/>
      <c r="DG1248" s="16"/>
      <c r="DH1248" s="16"/>
      <c r="DI1248" s="16"/>
      <c r="DJ1248" s="16"/>
      <c r="DK1248" s="16"/>
      <c r="DL1248" s="16"/>
      <c r="DM1248" s="16"/>
      <c r="DN1248" s="16"/>
      <c r="DO1248" s="16"/>
      <c r="DP1248" s="16"/>
      <c r="DQ1248" s="16"/>
      <c r="DR1248" s="16"/>
      <c r="DS1248" s="16"/>
      <c r="DT1248" s="16"/>
      <c r="DU1248" s="16"/>
      <c r="DV1248" s="16"/>
      <c r="DW1248" s="16"/>
      <c r="DX1248" s="16"/>
      <c r="DY1248" s="16"/>
      <c r="DZ1248" s="16"/>
      <c r="EA1248" s="16"/>
      <c r="EB1248" s="16"/>
      <c r="EC1248" s="16"/>
      <c r="ED1248" s="16"/>
      <c r="EE1248" s="16"/>
      <c r="EF1248" s="16"/>
      <c r="EG1248" s="16"/>
      <c r="EH1248" s="16"/>
      <c r="EI1248" s="16"/>
      <c r="EJ1248" s="16"/>
      <c r="EK1248" s="16"/>
      <c r="EL1248" s="16"/>
      <c r="EM1248" s="16"/>
      <c r="EN1248" s="16"/>
      <c r="EO1248" s="16"/>
      <c r="EP1248" s="16"/>
      <c r="EQ1248" s="16"/>
    </row>
    <row r="1249" spans="1:147" s="107" customFormat="1" x14ac:dyDescent="0.2">
      <c r="A1249" s="81"/>
      <c r="B1249" s="16"/>
      <c r="C1249" s="115"/>
      <c r="D1249" s="116"/>
      <c r="E1249" s="16"/>
      <c r="F1249" s="16"/>
      <c r="G1249" s="16"/>
      <c r="H1249" s="16"/>
      <c r="J1249" s="126"/>
      <c r="K1249" s="126"/>
      <c r="L1249" s="126"/>
      <c r="M1249" s="126"/>
      <c r="N1249" s="126"/>
      <c r="O1249" s="126"/>
      <c r="P1249" s="126"/>
      <c r="Q1249" s="58"/>
      <c r="R1249" s="139"/>
      <c r="S1249" s="58"/>
      <c r="T1249" s="16"/>
      <c r="U1249" s="16"/>
      <c r="V1249" s="16"/>
      <c r="W1249" s="16"/>
      <c r="X1249" s="16"/>
      <c r="Y1249" s="16"/>
      <c r="Z1249" s="16"/>
      <c r="AA1249" s="140"/>
      <c r="AB1249" s="126"/>
      <c r="AC1249" s="16"/>
      <c r="AD1249" s="16"/>
      <c r="AE1249" s="16"/>
      <c r="AF1249" s="16"/>
      <c r="AG1249" s="16"/>
      <c r="AH1249" s="140"/>
      <c r="AI1249" s="126"/>
      <c r="AJ1249" s="16"/>
      <c r="AK1249" s="16"/>
      <c r="AL1249" s="16"/>
      <c r="AM1249" s="140"/>
      <c r="AN1249" s="141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40"/>
      <c r="BG1249" s="126"/>
      <c r="BH1249" s="16"/>
      <c r="BI1249" s="16"/>
      <c r="BJ1249" s="16"/>
      <c r="BK1249" s="16"/>
      <c r="BL1249" s="16"/>
      <c r="BM1249" s="16"/>
      <c r="BN1249" s="16"/>
      <c r="BO1249" s="16"/>
      <c r="BP1249" s="140"/>
      <c r="BQ1249" s="126"/>
      <c r="BR1249" s="16"/>
      <c r="BS1249" s="16"/>
      <c r="BT1249" s="16"/>
      <c r="BU1249" s="16"/>
      <c r="BV1249" s="16"/>
      <c r="BW1249" s="140"/>
      <c r="BX1249" s="126"/>
      <c r="BY1249" s="16"/>
      <c r="BZ1249" s="140"/>
      <c r="CA1249" s="126"/>
      <c r="CB1249" s="16"/>
      <c r="CC1249" s="140"/>
      <c r="CD1249" s="126"/>
      <c r="CE1249" s="16"/>
      <c r="CG1249" s="12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  <c r="DR1249" s="16"/>
      <c r="DS1249" s="16"/>
      <c r="DT1249" s="16"/>
      <c r="DU1249" s="16"/>
      <c r="DV1249" s="16"/>
      <c r="DW1249" s="16"/>
      <c r="DX1249" s="16"/>
      <c r="DY1249" s="16"/>
      <c r="DZ1249" s="16"/>
      <c r="EA1249" s="16"/>
      <c r="EB1249" s="16"/>
      <c r="EC1249" s="16"/>
      <c r="ED1249" s="16"/>
      <c r="EE1249" s="16"/>
      <c r="EF1249" s="16"/>
      <c r="EG1249" s="16"/>
      <c r="EH1249" s="16"/>
      <c r="EI1249" s="16"/>
      <c r="EJ1249" s="16"/>
      <c r="EK1249" s="16"/>
      <c r="EL1249" s="16"/>
      <c r="EM1249" s="16"/>
      <c r="EN1249" s="16"/>
      <c r="EO1249" s="16"/>
      <c r="EP1249" s="16"/>
      <c r="EQ1249" s="16"/>
    </row>
    <row r="1250" spans="1:147" s="107" customFormat="1" x14ac:dyDescent="0.2">
      <c r="A1250" s="81"/>
      <c r="B1250" s="16"/>
      <c r="C1250" s="115"/>
      <c r="D1250" s="116"/>
      <c r="E1250" s="16"/>
      <c r="F1250" s="16"/>
      <c r="G1250" s="16"/>
      <c r="H1250" s="16"/>
      <c r="J1250" s="126"/>
      <c r="K1250" s="126"/>
      <c r="L1250" s="126"/>
      <c r="M1250" s="126"/>
      <c r="N1250" s="126"/>
      <c r="O1250" s="126"/>
      <c r="P1250" s="126"/>
      <c r="Q1250" s="58"/>
      <c r="R1250" s="139"/>
      <c r="S1250" s="58"/>
      <c r="T1250" s="16"/>
      <c r="U1250" s="16"/>
      <c r="V1250" s="16"/>
      <c r="W1250" s="16"/>
      <c r="X1250" s="16"/>
      <c r="Y1250" s="16"/>
      <c r="Z1250" s="16"/>
      <c r="AA1250" s="140"/>
      <c r="AB1250" s="126"/>
      <c r="AC1250" s="16"/>
      <c r="AD1250" s="16"/>
      <c r="AE1250" s="16"/>
      <c r="AF1250" s="16"/>
      <c r="AG1250" s="16"/>
      <c r="AH1250" s="140"/>
      <c r="AI1250" s="126"/>
      <c r="AJ1250" s="16"/>
      <c r="AK1250" s="16"/>
      <c r="AL1250" s="16"/>
      <c r="AM1250" s="140"/>
      <c r="AN1250" s="141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40"/>
      <c r="BG1250" s="126"/>
      <c r="BH1250" s="16"/>
      <c r="BI1250" s="16"/>
      <c r="BJ1250" s="16"/>
      <c r="BK1250" s="16"/>
      <c r="BL1250" s="16"/>
      <c r="BM1250" s="16"/>
      <c r="BN1250" s="16"/>
      <c r="BO1250" s="16"/>
      <c r="BP1250" s="140"/>
      <c r="BQ1250" s="126"/>
      <c r="BR1250" s="16"/>
      <c r="BS1250" s="16"/>
      <c r="BT1250" s="16"/>
      <c r="BU1250" s="16"/>
      <c r="BV1250" s="16"/>
      <c r="BW1250" s="140"/>
      <c r="BX1250" s="126"/>
      <c r="BY1250" s="16"/>
      <c r="BZ1250" s="140"/>
      <c r="CA1250" s="126"/>
      <c r="CB1250" s="16"/>
      <c r="CC1250" s="140"/>
      <c r="CD1250" s="126"/>
      <c r="CE1250" s="16"/>
      <c r="CG1250" s="126"/>
      <c r="CH1250" s="16"/>
      <c r="CI1250" s="16"/>
      <c r="CJ1250" s="16"/>
      <c r="CK1250" s="16"/>
      <c r="CL1250" s="16"/>
      <c r="CM1250" s="16"/>
      <c r="CN1250" s="16"/>
      <c r="CO1250" s="16"/>
      <c r="CP1250" s="16"/>
      <c r="CQ1250" s="16"/>
      <c r="CR1250" s="16"/>
      <c r="CS1250" s="16"/>
      <c r="CT1250" s="16"/>
      <c r="CU1250" s="16"/>
      <c r="CV1250" s="16"/>
      <c r="CW1250" s="16"/>
      <c r="CX1250" s="16"/>
      <c r="CY1250" s="16"/>
      <c r="CZ1250" s="16"/>
      <c r="DA1250" s="16"/>
      <c r="DB1250" s="16"/>
      <c r="DC1250" s="16"/>
      <c r="DD1250" s="16"/>
      <c r="DE1250" s="16"/>
      <c r="DF1250" s="16"/>
      <c r="DG1250" s="16"/>
      <c r="DH1250" s="16"/>
      <c r="DI1250" s="16"/>
      <c r="DJ1250" s="16"/>
      <c r="DK1250" s="16"/>
      <c r="DL1250" s="16"/>
      <c r="DM1250" s="16"/>
      <c r="DN1250" s="16"/>
      <c r="DO1250" s="16"/>
      <c r="DP1250" s="16"/>
      <c r="DQ1250" s="16"/>
      <c r="DR1250" s="16"/>
      <c r="DS1250" s="16"/>
      <c r="DT1250" s="16"/>
      <c r="DU1250" s="16"/>
      <c r="DV1250" s="16"/>
      <c r="DW1250" s="16"/>
      <c r="DX1250" s="16"/>
      <c r="DY1250" s="16"/>
      <c r="DZ1250" s="16"/>
      <c r="EA1250" s="16"/>
      <c r="EB1250" s="16"/>
      <c r="EC1250" s="16"/>
      <c r="ED1250" s="16"/>
      <c r="EE1250" s="16"/>
      <c r="EF1250" s="16"/>
      <c r="EG1250" s="16"/>
      <c r="EH1250" s="16"/>
      <c r="EI1250" s="16"/>
      <c r="EJ1250" s="16"/>
      <c r="EK1250" s="16"/>
      <c r="EL1250" s="16"/>
      <c r="EM1250" s="16"/>
      <c r="EN1250" s="16"/>
      <c r="EO1250" s="16"/>
      <c r="EP1250" s="16"/>
      <c r="EQ1250" s="16"/>
    </row>
    <row r="1251" spans="1:147" s="107" customFormat="1" x14ac:dyDescent="0.2">
      <c r="A1251" s="81"/>
      <c r="B1251" s="16"/>
      <c r="C1251" s="115"/>
      <c r="D1251" s="116"/>
      <c r="E1251" s="16"/>
      <c r="F1251" s="16"/>
      <c r="G1251" s="16"/>
      <c r="H1251" s="16"/>
      <c r="J1251" s="126"/>
      <c r="K1251" s="126"/>
      <c r="L1251" s="126"/>
      <c r="M1251" s="126"/>
      <c r="N1251" s="126"/>
      <c r="O1251" s="126"/>
      <c r="P1251" s="126"/>
      <c r="Q1251" s="58"/>
      <c r="R1251" s="139"/>
      <c r="S1251" s="58"/>
      <c r="T1251" s="16"/>
      <c r="U1251" s="16"/>
      <c r="V1251" s="16"/>
      <c r="W1251" s="16"/>
      <c r="X1251" s="16"/>
      <c r="Y1251" s="16"/>
      <c r="Z1251" s="16"/>
      <c r="AA1251" s="140"/>
      <c r="AB1251" s="126"/>
      <c r="AC1251" s="16"/>
      <c r="AD1251" s="16"/>
      <c r="AE1251" s="16"/>
      <c r="AF1251" s="16"/>
      <c r="AG1251" s="16"/>
      <c r="AH1251" s="140"/>
      <c r="AI1251" s="126"/>
      <c r="AJ1251" s="16"/>
      <c r="AK1251" s="16"/>
      <c r="AL1251" s="16"/>
      <c r="AM1251" s="140"/>
      <c r="AN1251" s="141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40"/>
      <c r="BG1251" s="126"/>
      <c r="BH1251" s="16"/>
      <c r="BI1251" s="16"/>
      <c r="BJ1251" s="16"/>
      <c r="BK1251" s="16"/>
      <c r="BL1251" s="16"/>
      <c r="BM1251" s="16"/>
      <c r="BN1251" s="16"/>
      <c r="BO1251" s="16"/>
      <c r="BP1251" s="140"/>
      <c r="BQ1251" s="126"/>
      <c r="BR1251" s="16"/>
      <c r="BS1251" s="16"/>
      <c r="BT1251" s="16"/>
      <c r="BU1251" s="16"/>
      <c r="BV1251" s="16"/>
      <c r="BW1251" s="140"/>
      <c r="BX1251" s="126"/>
      <c r="BY1251" s="16"/>
      <c r="BZ1251" s="140"/>
      <c r="CA1251" s="126"/>
      <c r="CB1251" s="16"/>
      <c r="CC1251" s="140"/>
      <c r="CD1251" s="126"/>
      <c r="CE1251" s="16"/>
      <c r="CG1251" s="126"/>
      <c r="CH1251" s="16"/>
      <c r="CI1251" s="16"/>
      <c r="CJ1251" s="16"/>
      <c r="CK1251" s="16"/>
      <c r="CL1251" s="16"/>
      <c r="CM1251" s="16"/>
      <c r="CN1251" s="16"/>
      <c r="CO1251" s="16"/>
      <c r="CP1251" s="16"/>
      <c r="CQ1251" s="16"/>
      <c r="CR1251" s="16"/>
      <c r="CS1251" s="16"/>
      <c r="CT1251" s="16"/>
      <c r="CU1251" s="16"/>
      <c r="CV1251" s="16"/>
      <c r="CW1251" s="16"/>
      <c r="CX1251" s="16"/>
      <c r="CY1251" s="16"/>
      <c r="CZ1251" s="16"/>
      <c r="DA1251" s="16"/>
      <c r="DB1251" s="16"/>
      <c r="DC1251" s="16"/>
      <c r="DD1251" s="16"/>
      <c r="DE1251" s="16"/>
      <c r="DF1251" s="16"/>
      <c r="DG1251" s="16"/>
      <c r="DH1251" s="16"/>
      <c r="DI1251" s="16"/>
      <c r="DJ1251" s="16"/>
      <c r="DK1251" s="16"/>
      <c r="DL1251" s="16"/>
      <c r="DM1251" s="16"/>
      <c r="DN1251" s="16"/>
      <c r="DO1251" s="16"/>
      <c r="DP1251" s="16"/>
      <c r="DQ1251" s="16"/>
      <c r="DR1251" s="16"/>
      <c r="DS1251" s="16"/>
      <c r="DT1251" s="16"/>
      <c r="DU1251" s="16"/>
      <c r="DV1251" s="16"/>
      <c r="DW1251" s="16"/>
      <c r="DX1251" s="16"/>
      <c r="DY1251" s="16"/>
      <c r="DZ1251" s="16"/>
      <c r="EA1251" s="16"/>
      <c r="EB1251" s="16"/>
      <c r="EC1251" s="16"/>
      <c r="ED1251" s="16"/>
      <c r="EE1251" s="16"/>
      <c r="EF1251" s="16"/>
      <c r="EG1251" s="16"/>
      <c r="EH1251" s="16"/>
      <c r="EI1251" s="16"/>
      <c r="EJ1251" s="16"/>
      <c r="EK1251" s="16"/>
      <c r="EL1251" s="16"/>
      <c r="EM1251" s="16"/>
      <c r="EN1251" s="16"/>
      <c r="EO1251" s="16"/>
      <c r="EP1251" s="16"/>
      <c r="EQ1251" s="16"/>
    </row>
    <row r="1252" spans="1:147" s="107" customFormat="1" x14ac:dyDescent="0.2">
      <c r="A1252" s="81"/>
      <c r="B1252" s="16"/>
      <c r="C1252" s="115"/>
      <c r="D1252" s="116"/>
      <c r="E1252" s="16"/>
      <c r="F1252" s="16"/>
      <c r="G1252" s="16"/>
      <c r="H1252" s="16"/>
      <c r="J1252" s="126"/>
      <c r="K1252" s="126"/>
      <c r="L1252" s="126"/>
      <c r="M1252" s="126"/>
      <c r="N1252" s="126"/>
      <c r="O1252" s="126"/>
      <c r="P1252" s="126"/>
      <c r="Q1252" s="58"/>
      <c r="R1252" s="139"/>
      <c r="S1252" s="58"/>
      <c r="T1252" s="16"/>
      <c r="U1252" s="16"/>
      <c r="V1252" s="16"/>
      <c r="W1252" s="16"/>
      <c r="X1252" s="16"/>
      <c r="Y1252" s="16"/>
      <c r="Z1252" s="16"/>
      <c r="AA1252" s="140"/>
      <c r="AB1252" s="126"/>
      <c r="AC1252" s="16"/>
      <c r="AD1252" s="16"/>
      <c r="AE1252" s="16"/>
      <c r="AF1252" s="16"/>
      <c r="AG1252" s="16"/>
      <c r="AH1252" s="140"/>
      <c r="AI1252" s="126"/>
      <c r="AJ1252" s="16"/>
      <c r="AK1252" s="16"/>
      <c r="AL1252" s="16"/>
      <c r="AM1252" s="140"/>
      <c r="AN1252" s="141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40"/>
      <c r="BG1252" s="126"/>
      <c r="BH1252" s="16"/>
      <c r="BI1252" s="16"/>
      <c r="BJ1252" s="16"/>
      <c r="BK1252" s="16"/>
      <c r="BL1252" s="16"/>
      <c r="BM1252" s="16"/>
      <c r="BN1252" s="16"/>
      <c r="BO1252" s="16"/>
      <c r="BP1252" s="140"/>
      <c r="BQ1252" s="126"/>
      <c r="BR1252" s="16"/>
      <c r="BS1252" s="16"/>
      <c r="BT1252" s="16"/>
      <c r="BU1252" s="16"/>
      <c r="BV1252" s="16"/>
      <c r="BW1252" s="140"/>
      <c r="BX1252" s="126"/>
      <c r="BY1252" s="16"/>
      <c r="BZ1252" s="140"/>
      <c r="CA1252" s="126"/>
      <c r="CB1252" s="16"/>
      <c r="CC1252" s="140"/>
      <c r="CD1252" s="126"/>
      <c r="CE1252" s="16"/>
      <c r="CG1252" s="126"/>
      <c r="CH1252" s="16"/>
      <c r="CI1252" s="16"/>
      <c r="CJ1252" s="16"/>
      <c r="CK1252" s="16"/>
      <c r="CL1252" s="16"/>
      <c r="CM1252" s="16"/>
      <c r="CN1252" s="16"/>
      <c r="CO1252" s="16"/>
      <c r="CP1252" s="16"/>
      <c r="CQ1252" s="16"/>
      <c r="CR1252" s="16"/>
      <c r="CS1252" s="16"/>
      <c r="CT1252" s="16"/>
      <c r="CU1252" s="16"/>
      <c r="CV1252" s="16"/>
      <c r="CW1252" s="16"/>
      <c r="CX1252" s="16"/>
      <c r="CY1252" s="16"/>
      <c r="CZ1252" s="16"/>
      <c r="DA1252" s="16"/>
      <c r="DB1252" s="16"/>
      <c r="DC1252" s="16"/>
      <c r="DD1252" s="16"/>
      <c r="DE1252" s="16"/>
      <c r="DF1252" s="16"/>
      <c r="DG1252" s="16"/>
      <c r="DH1252" s="16"/>
      <c r="DI1252" s="16"/>
      <c r="DJ1252" s="16"/>
      <c r="DK1252" s="16"/>
      <c r="DL1252" s="16"/>
      <c r="DM1252" s="16"/>
      <c r="DN1252" s="16"/>
      <c r="DO1252" s="16"/>
      <c r="DP1252" s="16"/>
      <c r="DQ1252" s="16"/>
      <c r="DR1252" s="16"/>
      <c r="DS1252" s="16"/>
      <c r="DT1252" s="16"/>
      <c r="DU1252" s="16"/>
      <c r="DV1252" s="16"/>
      <c r="DW1252" s="16"/>
      <c r="DX1252" s="16"/>
      <c r="DY1252" s="16"/>
      <c r="DZ1252" s="16"/>
      <c r="EA1252" s="16"/>
      <c r="EB1252" s="16"/>
      <c r="EC1252" s="16"/>
      <c r="ED1252" s="16"/>
      <c r="EE1252" s="16"/>
      <c r="EF1252" s="16"/>
      <c r="EG1252" s="16"/>
      <c r="EH1252" s="16"/>
      <c r="EI1252" s="16"/>
      <c r="EJ1252" s="16"/>
      <c r="EK1252" s="16"/>
      <c r="EL1252" s="16"/>
      <c r="EM1252" s="16"/>
      <c r="EN1252" s="16"/>
      <c r="EO1252" s="16"/>
      <c r="EP1252" s="16"/>
      <c r="EQ1252" s="16"/>
    </row>
    <row r="1253" spans="1:147" s="107" customFormat="1" x14ac:dyDescent="0.2">
      <c r="A1253" s="81"/>
      <c r="B1253" s="16"/>
      <c r="C1253" s="115"/>
      <c r="D1253" s="116"/>
      <c r="E1253" s="16"/>
      <c r="F1253" s="16"/>
      <c r="G1253" s="16"/>
      <c r="H1253" s="16"/>
      <c r="J1253" s="126"/>
      <c r="K1253" s="126"/>
      <c r="L1253" s="126"/>
      <c r="M1253" s="126"/>
      <c r="N1253" s="126"/>
      <c r="O1253" s="126"/>
      <c r="P1253" s="126"/>
      <c r="Q1253" s="58"/>
      <c r="R1253" s="139"/>
      <c r="S1253" s="58"/>
      <c r="T1253" s="16"/>
      <c r="U1253" s="16"/>
      <c r="V1253" s="16"/>
      <c r="W1253" s="16"/>
      <c r="X1253" s="16"/>
      <c r="Y1253" s="16"/>
      <c r="Z1253" s="16"/>
      <c r="AA1253" s="140"/>
      <c r="AB1253" s="126"/>
      <c r="AC1253" s="16"/>
      <c r="AD1253" s="16"/>
      <c r="AE1253" s="16"/>
      <c r="AF1253" s="16"/>
      <c r="AG1253" s="16"/>
      <c r="AH1253" s="140"/>
      <c r="AI1253" s="126"/>
      <c r="AJ1253" s="16"/>
      <c r="AK1253" s="16"/>
      <c r="AL1253" s="16"/>
      <c r="AM1253" s="140"/>
      <c r="AN1253" s="141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40"/>
      <c r="BG1253" s="126"/>
      <c r="BH1253" s="16"/>
      <c r="BI1253" s="16"/>
      <c r="BJ1253" s="16"/>
      <c r="BK1253" s="16"/>
      <c r="BL1253" s="16"/>
      <c r="BM1253" s="16"/>
      <c r="BN1253" s="16"/>
      <c r="BO1253" s="16"/>
      <c r="BP1253" s="140"/>
      <c r="BQ1253" s="126"/>
      <c r="BR1253" s="16"/>
      <c r="BS1253" s="16"/>
      <c r="BT1253" s="16"/>
      <c r="BU1253" s="16"/>
      <c r="BV1253" s="16"/>
      <c r="BW1253" s="140"/>
      <c r="BX1253" s="126"/>
      <c r="BY1253" s="16"/>
      <c r="BZ1253" s="140"/>
      <c r="CA1253" s="126"/>
      <c r="CB1253" s="16"/>
      <c r="CC1253" s="140"/>
      <c r="CD1253" s="126"/>
      <c r="CE1253" s="16"/>
      <c r="CG1253" s="12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  <c r="DZ1253" s="16"/>
      <c r="EA1253" s="16"/>
      <c r="EB1253" s="16"/>
      <c r="EC1253" s="16"/>
      <c r="ED1253" s="16"/>
      <c r="EE1253" s="16"/>
      <c r="EF1253" s="16"/>
      <c r="EG1253" s="16"/>
      <c r="EH1253" s="16"/>
      <c r="EI1253" s="16"/>
      <c r="EJ1253" s="16"/>
      <c r="EK1253" s="16"/>
      <c r="EL1253" s="16"/>
      <c r="EM1253" s="16"/>
      <c r="EN1253" s="16"/>
      <c r="EO1253" s="16"/>
      <c r="EP1253" s="16"/>
      <c r="EQ1253" s="16"/>
    </row>
    <row r="1254" spans="1:147" s="107" customFormat="1" x14ac:dyDescent="0.2">
      <c r="A1254" s="81"/>
      <c r="B1254" s="16"/>
      <c r="C1254" s="115"/>
      <c r="D1254" s="116"/>
      <c r="E1254" s="16"/>
      <c r="F1254" s="16"/>
      <c r="G1254" s="16"/>
      <c r="H1254" s="16"/>
      <c r="J1254" s="126"/>
      <c r="K1254" s="126"/>
      <c r="L1254" s="126"/>
      <c r="M1254" s="126"/>
      <c r="N1254" s="126"/>
      <c r="O1254" s="126"/>
      <c r="P1254" s="126"/>
      <c r="Q1254" s="58"/>
      <c r="R1254" s="139"/>
      <c r="S1254" s="58"/>
      <c r="T1254" s="16"/>
      <c r="U1254" s="16"/>
      <c r="V1254" s="16"/>
      <c r="W1254" s="16"/>
      <c r="X1254" s="16"/>
      <c r="Y1254" s="16"/>
      <c r="Z1254" s="16"/>
      <c r="AA1254" s="140"/>
      <c r="AB1254" s="126"/>
      <c r="AC1254" s="16"/>
      <c r="AD1254" s="16"/>
      <c r="AE1254" s="16"/>
      <c r="AF1254" s="16"/>
      <c r="AG1254" s="16"/>
      <c r="AH1254" s="140"/>
      <c r="AI1254" s="126"/>
      <c r="AJ1254" s="16"/>
      <c r="AK1254" s="16"/>
      <c r="AL1254" s="16"/>
      <c r="AM1254" s="140"/>
      <c r="AN1254" s="141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40"/>
      <c r="BG1254" s="126"/>
      <c r="BH1254" s="16"/>
      <c r="BI1254" s="16"/>
      <c r="BJ1254" s="16"/>
      <c r="BK1254" s="16"/>
      <c r="BL1254" s="16"/>
      <c r="BM1254" s="16"/>
      <c r="BN1254" s="16"/>
      <c r="BO1254" s="16"/>
      <c r="BP1254" s="140"/>
      <c r="BQ1254" s="126"/>
      <c r="BR1254" s="16"/>
      <c r="BS1254" s="16"/>
      <c r="BT1254" s="16"/>
      <c r="BU1254" s="16"/>
      <c r="BV1254" s="16"/>
      <c r="BW1254" s="140"/>
      <c r="BX1254" s="126"/>
      <c r="BY1254" s="16"/>
      <c r="BZ1254" s="140"/>
      <c r="CA1254" s="126"/>
      <c r="CB1254" s="16"/>
      <c r="CC1254" s="140"/>
      <c r="CD1254" s="126"/>
      <c r="CE1254" s="16"/>
      <c r="CG1254" s="12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  <c r="DR1254" s="16"/>
      <c r="DS1254" s="16"/>
      <c r="DT1254" s="16"/>
      <c r="DU1254" s="16"/>
      <c r="DV1254" s="16"/>
      <c r="DW1254" s="16"/>
      <c r="DX1254" s="16"/>
      <c r="DY1254" s="16"/>
      <c r="DZ1254" s="16"/>
      <c r="EA1254" s="16"/>
      <c r="EB1254" s="16"/>
      <c r="EC1254" s="16"/>
      <c r="ED1254" s="16"/>
      <c r="EE1254" s="16"/>
      <c r="EF1254" s="16"/>
      <c r="EG1254" s="16"/>
      <c r="EH1254" s="16"/>
      <c r="EI1254" s="16"/>
      <c r="EJ1254" s="16"/>
      <c r="EK1254" s="16"/>
      <c r="EL1254" s="16"/>
      <c r="EM1254" s="16"/>
      <c r="EN1254" s="16"/>
      <c r="EO1254" s="16"/>
      <c r="EP1254" s="16"/>
      <c r="EQ1254" s="16"/>
    </row>
    <row r="1255" spans="1:147" s="107" customFormat="1" x14ac:dyDescent="0.2">
      <c r="A1255" s="81"/>
      <c r="B1255" s="16"/>
      <c r="C1255" s="115"/>
      <c r="D1255" s="116"/>
      <c r="E1255" s="16"/>
      <c r="F1255" s="16"/>
      <c r="G1255" s="16"/>
      <c r="H1255" s="16"/>
      <c r="J1255" s="126"/>
      <c r="K1255" s="126"/>
      <c r="L1255" s="126"/>
      <c r="M1255" s="126"/>
      <c r="N1255" s="126"/>
      <c r="O1255" s="126"/>
      <c r="P1255" s="126"/>
      <c r="Q1255" s="58"/>
      <c r="R1255" s="139"/>
      <c r="S1255" s="58"/>
      <c r="T1255" s="16"/>
      <c r="U1255" s="16"/>
      <c r="V1255" s="16"/>
      <c r="W1255" s="16"/>
      <c r="X1255" s="16"/>
      <c r="Y1255" s="16"/>
      <c r="Z1255" s="16"/>
      <c r="AA1255" s="140"/>
      <c r="AB1255" s="126"/>
      <c r="AC1255" s="16"/>
      <c r="AD1255" s="16"/>
      <c r="AE1255" s="16"/>
      <c r="AF1255" s="16"/>
      <c r="AG1255" s="16"/>
      <c r="AH1255" s="140"/>
      <c r="AI1255" s="126"/>
      <c r="AJ1255" s="16"/>
      <c r="AK1255" s="16"/>
      <c r="AL1255" s="16"/>
      <c r="AM1255" s="140"/>
      <c r="AN1255" s="141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40"/>
      <c r="BG1255" s="126"/>
      <c r="BH1255" s="16"/>
      <c r="BI1255" s="16"/>
      <c r="BJ1255" s="16"/>
      <c r="BK1255" s="16"/>
      <c r="BL1255" s="16"/>
      <c r="BM1255" s="16"/>
      <c r="BN1255" s="16"/>
      <c r="BO1255" s="16"/>
      <c r="BP1255" s="140"/>
      <c r="BQ1255" s="126"/>
      <c r="BR1255" s="16"/>
      <c r="BS1255" s="16"/>
      <c r="BT1255" s="16"/>
      <c r="BU1255" s="16"/>
      <c r="BV1255" s="16"/>
      <c r="BW1255" s="140"/>
      <c r="BX1255" s="126"/>
      <c r="BY1255" s="16"/>
      <c r="BZ1255" s="140"/>
      <c r="CA1255" s="126"/>
      <c r="CB1255" s="16"/>
      <c r="CC1255" s="140"/>
      <c r="CD1255" s="126"/>
      <c r="CE1255" s="16"/>
      <c r="CG1255" s="12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  <c r="DZ1255" s="16"/>
      <c r="EA1255" s="16"/>
      <c r="EB1255" s="16"/>
      <c r="EC1255" s="16"/>
      <c r="ED1255" s="16"/>
      <c r="EE1255" s="16"/>
      <c r="EF1255" s="16"/>
      <c r="EG1255" s="16"/>
      <c r="EH1255" s="16"/>
      <c r="EI1255" s="16"/>
      <c r="EJ1255" s="16"/>
      <c r="EK1255" s="16"/>
      <c r="EL1255" s="16"/>
      <c r="EM1255" s="16"/>
      <c r="EN1255" s="16"/>
      <c r="EO1255" s="16"/>
      <c r="EP1255" s="16"/>
      <c r="EQ1255" s="16"/>
    </row>
    <row r="1256" spans="1:147" s="107" customFormat="1" x14ac:dyDescent="0.2">
      <c r="A1256" s="81"/>
      <c r="B1256" s="16"/>
      <c r="C1256" s="115"/>
      <c r="D1256" s="116"/>
      <c r="E1256" s="16"/>
      <c r="F1256" s="16"/>
      <c r="G1256" s="16"/>
      <c r="H1256" s="16"/>
      <c r="J1256" s="126"/>
      <c r="K1256" s="126"/>
      <c r="L1256" s="126"/>
      <c r="M1256" s="126"/>
      <c r="N1256" s="126"/>
      <c r="O1256" s="126"/>
      <c r="P1256" s="126"/>
      <c r="Q1256" s="58"/>
      <c r="R1256" s="139"/>
      <c r="S1256" s="58"/>
      <c r="T1256" s="16"/>
      <c r="U1256" s="16"/>
      <c r="V1256" s="16"/>
      <c r="W1256" s="16"/>
      <c r="X1256" s="16"/>
      <c r="Y1256" s="16"/>
      <c r="Z1256" s="16"/>
      <c r="AA1256" s="140"/>
      <c r="AB1256" s="126"/>
      <c r="AC1256" s="16"/>
      <c r="AD1256" s="16"/>
      <c r="AE1256" s="16"/>
      <c r="AF1256" s="16"/>
      <c r="AG1256" s="16"/>
      <c r="AH1256" s="140"/>
      <c r="AI1256" s="126"/>
      <c r="AJ1256" s="16"/>
      <c r="AK1256" s="16"/>
      <c r="AL1256" s="16"/>
      <c r="AM1256" s="140"/>
      <c r="AN1256" s="141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40"/>
      <c r="BG1256" s="126"/>
      <c r="BH1256" s="16"/>
      <c r="BI1256" s="16"/>
      <c r="BJ1256" s="16"/>
      <c r="BK1256" s="16"/>
      <c r="BL1256" s="16"/>
      <c r="BM1256" s="16"/>
      <c r="BN1256" s="16"/>
      <c r="BO1256" s="16"/>
      <c r="BP1256" s="140"/>
      <c r="BQ1256" s="126"/>
      <c r="BR1256" s="16"/>
      <c r="BS1256" s="16"/>
      <c r="BT1256" s="16"/>
      <c r="BU1256" s="16"/>
      <c r="BV1256" s="16"/>
      <c r="BW1256" s="140"/>
      <c r="BX1256" s="126"/>
      <c r="BY1256" s="16"/>
      <c r="BZ1256" s="140"/>
      <c r="CA1256" s="126"/>
      <c r="CB1256" s="16"/>
      <c r="CC1256" s="140"/>
      <c r="CD1256" s="126"/>
      <c r="CE1256" s="16"/>
      <c r="CG1256" s="12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  <c r="DR1256" s="16"/>
      <c r="DS1256" s="16"/>
      <c r="DT1256" s="16"/>
      <c r="DU1256" s="16"/>
      <c r="DV1256" s="16"/>
      <c r="DW1256" s="16"/>
      <c r="DX1256" s="16"/>
      <c r="DY1256" s="16"/>
      <c r="DZ1256" s="16"/>
      <c r="EA1256" s="16"/>
      <c r="EB1256" s="16"/>
      <c r="EC1256" s="16"/>
      <c r="ED1256" s="16"/>
      <c r="EE1256" s="16"/>
      <c r="EF1256" s="16"/>
      <c r="EG1256" s="16"/>
      <c r="EH1256" s="16"/>
      <c r="EI1256" s="16"/>
      <c r="EJ1256" s="16"/>
      <c r="EK1256" s="16"/>
      <c r="EL1256" s="16"/>
      <c r="EM1256" s="16"/>
      <c r="EN1256" s="16"/>
      <c r="EO1256" s="16"/>
      <c r="EP1256" s="16"/>
      <c r="EQ1256" s="16"/>
    </row>
    <row r="1257" spans="1:147" s="107" customFormat="1" x14ac:dyDescent="0.2">
      <c r="A1257" s="81"/>
      <c r="B1257" s="16"/>
      <c r="C1257" s="115"/>
      <c r="D1257" s="116"/>
      <c r="E1257" s="16"/>
      <c r="F1257" s="16"/>
      <c r="G1257" s="16"/>
      <c r="H1257" s="16"/>
      <c r="J1257" s="126"/>
      <c r="K1257" s="126"/>
      <c r="L1257" s="126"/>
      <c r="M1257" s="126"/>
      <c r="N1257" s="126"/>
      <c r="O1257" s="126"/>
      <c r="P1257" s="126"/>
      <c r="Q1257" s="58"/>
      <c r="R1257" s="139"/>
      <c r="S1257" s="58"/>
      <c r="T1257" s="16"/>
      <c r="U1257" s="16"/>
      <c r="V1257" s="16"/>
      <c r="W1257" s="16"/>
      <c r="X1257" s="16"/>
      <c r="Y1257" s="16"/>
      <c r="Z1257" s="16"/>
      <c r="AA1257" s="140"/>
      <c r="AB1257" s="126"/>
      <c r="AC1257" s="16"/>
      <c r="AD1257" s="16"/>
      <c r="AE1257" s="16"/>
      <c r="AF1257" s="16"/>
      <c r="AG1257" s="16"/>
      <c r="AH1257" s="140"/>
      <c r="AI1257" s="126"/>
      <c r="AJ1257" s="16"/>
      <c r="AK1257" s="16"/>
      <c r="AL1257" s="16"/>
      <c r="AM1257" s="140"/>
      <c r="AN1257" s="141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40"/>
      <c r="BG1257" s="126"/>
      <c r="BH1257" s="16"/>
      <c r="BI1257" s="16"/>
      <c r="BJ1257" s="16"/>
      <c r="BK1257" s="16"/>
      <c r="BL1257" s="16"/>
      <c r="BM1257" s="16"/>
      <c r="BN1257" s="16"/>
      <c r="BO1257" s="16"/>
      <c r="BP1257" s="140"/>
      <c r="BQ1257" s="126"/>
      <c r="BR1257" s="16"/>
      <c r="BS1257" s="16"/>
      <c r="BT1257" s="16"/>
      <c r="BU1257" s="16"/>
      <c r="BV1257" s="16"/>
      <c r="BW1257" s="140"/>
      <c r="BX1257" s="126"/>
      <c r="BY1257" s="16"/>
      <c r="BZ1257" s="140"/>
      <c r="CA1257" s="126"/>
      <c r="CB1257" s="16"/>
      <c r="CC1257" s="140"/>
      <c r="CD1257" s="126"/>
      <c r="CE1257" s="16"/>
      <c r="CG1257" s="126"/>
      <c r="CH1257" s="16"/>
      <c r="CI1257" s="16"/>
      <c r="CJ1257" s="16"/>
      <c r="CK1257" s="16"/>
      <c r="CL1257" s="16"/>
      <c r="CM1257" s="16"/>
      <c r="CN1257" s="16"/>
      <c r="CO1257" s="16"/>
      <c r="CP1257" s="16"/>
      <c r="CQ1257" s="16"/>
      <c r="CR1257" s="16"/>
      <c r="CS1257" s="16"/>
      <c r="CT1257" s="16"/>
      <c r="CU1257" s="16"/>
      <c r="CV1257" s="16"/>
      <c r="CW1257" s="16"/>
      <c r="CX1257" s="16"/>
      <c r="CY1257" s="16"/>
      <c r="CZ1257" s="16"/>
      <c r="DA1257" s="16"/>
      <c r="DB1257" s="16"/>
      <c r="DC1257" s="16"/>
      <c r="DD1257" s="16"/>
      <c r="DE1257" s="16"/>
      <c r="DF1257" s="16"/>
      <c r="DG1257" s="16"/>
      <c r="DH1257" s="16"/>
      <c r="DI1257" s="16"/>
      <c r="DJ1257" s="16"/>
      <c r="DK1257" s="16"/>
      <c r="DL1257" s="16"/>
      <c r="DM1257" s="16"/>
      <c r="DN1257" s="16"/>
      <c r="DO1257" s="16"/>
      <c r="DP1257" s="16"/>
      <c r="DQ1257" s="16"/>
      <c r="DR1257" s="16"/>
      <c r="DS1257" s="16"/>
      <c r="DT1257" s="16"/>
      <c r="DU1257" s="16"/>
      <c r="DV1257" s="16"/>
      <c r="DW1257" s="16"/>
      <c r="DX1257" s="16"/>
      <c r="DY1257" s="16"/>
      <c r="DZ1257" s="16"/>
      <c r="EA1257" s="16"/>
      <c r="EB1257" s="16"/>
      <c r="EC1257" s="16"/>
      <c r="ED1257" s="16"/>
      <c r="EE1257" s="16"/>
      <c r="EF1257" s="16"/>
      <c r="EG1257" s="16"/>
      <c r="EH1257" s="16"/>
      <c r="EI1257" s="16"/>
      <c r="EJ1257" s="16"/>
      <c r="EK1257" s="16"/>
      <c r="EL1257" s="16"/>
      <c r="EM1257" s="16"/>
      <c r="EN1257" s="16"/>
      <c r="EO1257" s="16"/>
      <c r="EP1257" s="16"/>
      <c r="EQ1257" s="16"/>
    </row>
    <row r="1258" spans="1:147" s="107" customFormat="1" x14ac:dyDescent="0.2">
      <c r="A1258" s="81"/>
      <c r="B1258" s="16"/>
      <c r="C1258" s="115"/>
      <c r="D1258" s="116"/>
      <c r="E1258" s="16"/>
      <c r="F1258" s="16"/>
      <c r="G1258" s="16"/>
      <c r="H1258" s="16"/>
      <c r="J1258" s="126"/>
      <c r="K1258" s="126"/>
      <c r="L1258" s="126"/>
      <c r="M1258" s="126"/>
      <c r="N1258" s="126"/>
      <c r="O1258" s="126"/>
      <c r="P1258" s="126"/>
      <c r="Q1258" s="58"/>
      <c r="R1258" s="139"/>
      <c r="S1258" s="58"/>
      <c r="T1258" s="16"/>
      <c r="U1258" s="16"/>
      <c r="V1258" s="16"/>
      <c r="W1258" s="16"/>
      <c r="X1258" s="16"/>
      <c r="Y1258" s="16"/>
      <c r="Z1258" s="16"/>
      <c r="AA1258" s="140"/>
      <c r="AB1258" s="126"/>
      <c r="AC1258" s="16"/>
      <c r="AD1258" s="16"/>
      <c r="AE1258" s="16"/>
      <c r="AF1258" s="16"/>
      <c r="AG1258" s="16"/>
      <c r="AH1258" s="140"/>
      <c r="AI1258" s="126"/>
      <c r="AJ1258" s="16"/>
      <c r="AK1258" s="16"/>
      <c r="AL1258" s="16"/>
      <c r="AM1258" s="140"/>
      <c r="AN1258" s="141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40"/>
      <c r="BG1258" s="126"/>
      <c r="BH1258" s="16"/>
      <c r="BI1258" s="16"/>
      <c r="BJ1258" s="16"/>
      <c r="BK1258" s="16"/>
      <c r="BL1258" s="16"/>
      <c r="BM1258" s="16"/>
      <c r="BN1258" s="16"/>
      <c r="BO1258" s="16"/>
      <c r="BP1258" s="140"/>
      <c r="BQ1258" s="126"/>
      <c r="BR1258" s="16"/>
      <c r="BS1258" s="16"/>
      <c r="BT1258" s="16"/>
      <c r="BU1258" s="16"/>
      <c r="BV1258" s="16"/>
      <c r="BW1258" s="140"/>
      <c r="BX1258" s="126"/>
      <c r="BY1258" s="16"/>
      <c r="BZ1258" s="140"/>
      <c r="CA1258" s="126"/>
      <c r="CB1258" s="16"/>
      <c r="CC1258" s="140"/>
      <c r="CD1258" s="126"/>
      <c r="CE1258" s="16"/>
      <c r="CG1258" s="12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  <c r="DR1258" s="16"/>
      <c r="DS1258" s="16"/>
      <c r="DT1258" s="16"/>
      <c r="DU1258" s="16"/>
      <c r="DV1258" s="16"/>
      <c r="DW1258" s="16"/>
      <c r="DX1258" s="16"/>
      <c r="DY1258" s="16"/>
      <c r="DZ1258" s="16"/>
      <c r="EA1258" s="16"/>
      <c r="EB1258" s="16"/>
      <c r="EC1258" s="16"/>
      <c r="ED1258" s="16"/>
      <c r="EE1258" s="16"/>
      <c r="EF1258" s="16"/>
      <c r="EG1258" s="16"/>
      <c r="EH1258" s="16"/>
      <c r="EI1258" s="16"/>
      <c r="EJ1258" s="16"/>
      <c r="EK1258" s="16"/>
      <c r="EL1258" s="16"/>
      <c r="EM1258" s="16"/>
      <c r="EN1258" s="16"/>
      <c r="EO1258" s="16"/>
      <c r="EP1258" s="16"/>
      <c r="EQ1258" s="16"/>
    </row>
    <row r="1259" spans="1:147" s="107" customFormat="1" x14ac:dyDescent="0.2">
      <c r="A1259" s="81"/>
      <c r="B1259" s="16"/>
      <c r="C1259" s="115"/>
      <c r="D1259" s="116"/>
      <c r="E1259" s="16"/>
      <c r="F1259" s="16"/>
      <c r="G1259" s="16"/>
      <c r="H1259" s="16"/>
      <c r="J1259" s="126"/>
      <c r="K1259" s="126"/>
      <c r="L1259" s="126"/>
      <c r="M1259" s="126"/>
      <c r="N1259" s="126"/>
      <c r="O1259" s="126"/>
      <c r="P1259" s="126"/>
      <c r="Q1259" s="58"/>
      <c r="R1259" s="139"/>
      <c r="S1259" s="58"/>
      <c r="T1259" s="16"/>
      <c r="U1259" s="16"/>
      <c r="V1259" s="16"/>
      <c r="W1259" s="16"/>
      <c r="X1259" s="16"/>
      <c r="Y1259" s="16"/>
      <c r="Z1259" s="16"/>
      <c r="AA1259" s="140"/>
      <c r="AB1259" s="126"/>
      <c r="AC1259" s="16"/>
      <c r="AD1259" s="16"/>
      <c r="AE1259" s="16"/>
      <c r="AF1259" s="16"/>
      <c r="AG1259" s="16"/>
      <c r="AH1259" s="140"/>
      <c r="AI1259" s="126"/>
      <c r="AJ1259" s="16"/>
      <c r="AK1259" s="16"/>
      <c r="AL1259" s="16"/>
      <c r="AM1259" s="140"/>
      <c r="AN1259" s="141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40"/>
      <c r="BG1259" s="126"/>
      <c r="BH1259" s="16"/>
      <c r="BI1259" s="16"/>
      <c r="BJ1259" s="16"/>
      <c r="BK1259" s="16"/>
      <c r="BL1259" s="16"/>
      <c r="BM1259" s="16"/>
      <c r="BN1259" s="16"/>
      <c r="BO1259" s="16"/>
      <c r="BP1259" s="140"/>
      <c r="BQ1259" s="126"/>
      <c r="BR1259" s="16"/>
      <c r="BS1259" s="16"/>
      <c r="BT1259" s="16"/>
      <c r="BU1259" s="16"/>
      <c r="BV1259" s="16"/>
      <c r="BW1259" s="140"/>
      <c r="BX1259" s="126"/>
      <c r="BY1259" s="16"/>
      <c r="BZ1259" s="140"/>
      <c r="CA1259" s="126"/>
      <c r="CB1259" s="16"/>
      <c r="CC1259" s="140"/>
      <c r="CD1259" s="126"/>
      <c r="CE1259" s="16"/>
      <c r="CG1259" s="126"/>
      <c r="CH1259" s="16"/>
      <c r="CI1259" s="16"/>
      <c r="CJ1259" s="16"/>
      <c r="CK1259" s="16"/>
      <c r="CL1259" s="16"/>
      <c r="CM1259" s="16"/>
      <c r="CN1259" s="16"/>
      <c r="CO1259" s="16"/>
      <c r="CP1259" s="16"/>
      <c r="CQ1259" s="16"/>
      <c r="CR1259" s="16"/>
      <c r="CS1259" s="16"/>
      <c r="CT1259" s="16"/>
      <c r="CU1259" s="16"/>
      <c r="CV1259" s="16"/>
      <c r="CW1259" s="16"/>
      <c r="CX1259" s="16"/>
      <c r="CY1259" s="16"/>
      <c r="CZ1259" s="16"/>
      <c r="DA1259" s="16"/>
      <c r="DB1259" s="16"/>
      <c r="DC1259" s="16"/>
      <c r="DD1259" s="16"/>
      <c r="DE1259" s="16"/>
      <c r="DF1259" s="16"/>
      <c r="DG1259" s="16"/>
      <c r="DH1259" s="16"/>
      <c r="DI1259" s="16"/>
      <c r="DJ1259" s="16"/>
      <c r="DK1259" s="16"/>
      <c r="DL1259" s="16"/>
      <c r="DM1259" s="16"/>
      <c r="DN1259" s="16"/>
      <c r="DO1259" s="16"/>
      <c r="DP1259" s="16"/>
      <c r="DQ1259" s="16"/>
      <c r="DR1259" s="16"/>
      <c r="DS1259" s="16"/>
      <c r="DT1259" s="16"/>
      <c r="DU1259" s="16"/>
      <c r="DV1259" s="16"/>
      <c r="DW1259" s="16"/>
      <c r="DX1259" s="16"/>
      <c r="DY1259" s="16"/>
      <c r="DZ1259" s="16"/>
      <c r="EA1259" s="16"/>
      <c r="EB1259" s="16"/>
      <c r="EC1259" s="16"/>
      <c r="ED1259" s="16"/>
      <c r="EE1259" s="16"/>
      <c r="EF1259" s="16"/>
      <c r="EG1259" s="16"/>
      <c r="EH1259" s="16"/>
      <c r="EI1259" s="16"/>
      <c r="EJ1259" s="16"/>
      <c r="EK1259" s="16"/>
      <c r="EL1259" s="16"/>
      <c r="EM1259" s="16"/>
      <c r="EN1259" s="16"/>
      <c r="EO1259" s="16"/>
      <c r="EP1259" s="16"/>
      <c r="EQ1259" s="16"/>
    </row>
    <row r="1260" spans="1:147" s="107" customFormat="1" x14ac:dyDescent="0.2">
      <c r="A1260" s="81"/>
      <c r="B1260" s="16"/>
      <c r="C1260" s="115"/>
      <c r="D1260" s="116"/>
      <c r="E1260" s="16"/>
      <c r="F1260" s="16"/>
      <c r="G1260" s="16"/>
      <c r="H1260" s="16"/>
      <c r="J1260" s="126"/>
      <c r="K1260" s="126"/>
      <c r="L1260" s="126"/>
      <c r="M1260" s="126"/>
      <c r="N1260" s="126"/>
      <c r="O1260" s="126"/>
      <c r="P1260" s="126"/>
      <c r="Q1260" s="58"/>
      <c r="R1260" s="139"/>
      <c r="S1260" s="58"/>
      <c r="T1260" s="16"/>
      <c r="U1260" s="16"/>
      <c r="V1260" s="16"/>
      <c r="W1260" s="16"/>
      <c r="X1260" s="16"/>
      <c r="Y1260" s="16"/>
      <c r="Z1260" s="16"/>
      <c r="AA1260" s="140"/>
      <c r="AB1260" s="126"/>
      <c r="AC1260" s="16"/>
      <c r="AD1260" s="16"/>
      <c r="AE1260" s="16"/>
      <c r="AF1260" s="16"/>
      <c r="AG1260" s="16"/>
      <c r="AH1260" s="140"/>
      <c r="AI1260" s="126"/>
      <c r="AJ1260" s="16"/>
      <c r="AK1260" s="16"/>
      <c r="AL1260" s="16"/>
      <c r="AM1260" s="140"/>
      <c r="AN1260" s="141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40"/>
      <c r="BG1260" s="126"/>
      <c r="BH1260" s="16"/>
      <c r="BI1260" s="16"/>
      <c r="BJ1260" s="16"/>
      <c r="BK1260" s="16"/>
      <c r="BL1260" s="16"/>
      <c r="BM1260" s="16"/>
      <c r="BN1260" s="16"/>
      <c r="BO1260" s="16"/>
      <c r="BP1260" s="140"/>
      <c r="BQ1260" s="126"/>
      <c r="BR1260" s="16"/>
      <c r="BS1260" s="16"/>
      <c r="BT1260" s="16"/>
      <c r="BU1260" s="16"/>
      <c r="BV1260" s="16"/>
      <c r="BW1260" s="140"/>
      <c r="BX1260" s="126"/>
      <c r="BY1260" s="16"/>
      <c r="BZ1260" s="140"/>
      <c r="CA1260" s="126"/>
      <c r="CB1260" s="16"/>
      <c r="CC1260" s="140"/>
      <c r="CD1260" s="126"/>
      <c r="CE1260" s="16"/>
      <c r="CG1260" s="12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  <c r="DR1260" s="16"/>
      <c r="DS1260" s="16"/>
      <c r="DT1260" s="16"/>
      <c r="DU1260" s="16"/>
      <c r="DV1260" s="16"/>
      <c r="DW1260" s="16"/>
      <c r="DX1260" s="16"/>
      <c r="DY1260" s="16"/>
      <c r="DZ1260" s="16"/>
      <c r="EA1260" s="16"/>
      <c r="EB1260" s="16"/>
      <c r="EC1260" s="16"/>
      <c r="ED1260" s="16"/>
      <c r="EE1260" s="16"/>
      <c r="EF1260" s="16"/>
      <c r="EG1260" s="16"/>
      <c r="EH1260" s="16"/>
      <c r="EI1260" s="16"/>
      <c r="EJ1260" s="16"/>
      <c r="EK1260" s="16"/>
      <c r="EL1260" s="16"/>
      <c r="EM1260" s="16"/>
      <c r="EN1260" s="16"/>
      <c r="EO1260" s="16"/>
      <c r="EP1260" s="16"/>
      <c r="EQ1260" s="16"/>
    </row>
    <row r="1261" spans="1:147" s="107" customFormat="1" x14ac:dyDescent="0.2">
      <c r="A1261" s="81"/>
      <c r="B1261" s="16"/>
      <c r="C1261" s="115"/>
      <c r="D1261" s="116"/>
      <c r="E1261" s="16"/>
      <c r="F1261" s="16"/>
      <c r="G1261" s="16"/>
      <c r="H1261" s="16"/>
      <c r="J1261" s="126"/>
      <c r="K1261" s="126"/>
      <c r="L1261" s="126"/>
      <c r="M1261" s="126"/>
      <c r="N1261" s="126"/>
      <c r="O1261" s="126"/>
      <c r="P1261" s="126"/>
      <c r="Q1261" s="58"/>
      <c r="R1261" s="139"/>
      <c r="S1261" s="58"/>
      <c r="T1261" s="16"/>
      <c r="U1261" s="16"/>
      <c r="V1261" s="16"/>
      <c r="W1261" s="16"/>
      <c r="X1261" s="16"/>
      <c r="Y1261" s="16"/>
      <c r="Z1261" s="16"/>
      <c r="AA1261" s="140"/>
      <c r="AB1261" s="126"/>
      <c r="AC1261" s="16"/>
      <c r="AD1261" s="16"/>
      <c r="AE1261" s="16"/>
      <c r="AF1261" s="16"/>
      <c r="AG1261" s="16"/>
      <c r="AH1261" s="140"/>
      <c r="AI1261" s="126"/>
      <c r="AJ1261" s="16"/>
      <c r="AK1261" s="16"/>
      <c r="AL1261" s="16"/>
      <c r="AM1261" s="140"/>
      <c r="AN1261" s="141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40"/>
      <c r="BG1261" s="126"/>
      <c r="BH1261" s="16"/>
      <c r="BI1261" s="16"/>
      <c r="BJ1261" s="16"/>
      <c r="BK1261" s="16"/>
      <c r="BL1261" s="16"/>
      <c r="BM1261" s="16"/>
      <c r="BN1261" s="16"/>
      <c r="BO1261" s="16"/>
      <c r="BP1261" s="140"/>
      <c r="BQ1261" s="126"/>
      <c r="BR1261" s="16"/>
      <c r="BS1261" s="16"/>
      <c r="BT1261" s="16"/>
      <c r="BU1261" s="16"/>
      <c r="BV1261" s="16"/>
      <c r="BW1261" s="140"/>
      <c r="BX1261" s="126"/>
      <c r="BY1261" s="16"/>
      <c r="BZ1261" s="140"/>
      <c r="CA1261" s="126"/>
      <c r="CB1261" s="16"/>
      <c r="CC1261" s="140"/>
      <c r="CD1261" s="126"/>
      <c r="CE1261" s="16"/>
      <c r="CG1261" s="126"/>
      <c r="CH1261" s="16"/>
      <c r="CI1261" s="16"/>
      <c r="CJ1261" s="16"/>
      <c r="CK1261" s="16"/>
      <c r="CL1261" s="16"/>
      <c r="CM1261" s="16"/>
      <c r="CN1261" s="16"/>
      <c r="CO1261" s="16"/>
      <c r="CP1261" s="16"/>
      <c r="CQ1261" s="16"/>
      <c r="CR1261" s="16"/>
      <c r="CS1261" s="16"/>
      <c r="CT1261" s="16"/>
      <c r="CU1261" s="16"/>
      <c r="CV1261" s="16"/>
      <c r="CW1261" s="16"/>
      <c r="CX1261" s="16"/>
      <c r="CY1261" s="16"/>
      <c r="CZ1261" s="16"/>
      <c r="DA1261" s="16"/>
      <c r="DB1261" s="16"/>
      <c r="DC1261" s="16"/>
      <c r="DD1261" s="16"/>
      <c r="DE1261" s="16"/>
      <c r="DF1261" s="16"/>
      <c r="DG1261" s="16"/>
      <c r="DH1261" s="16"/>
      <c r="DI1261" s="16"/>
      <c r="DJ1261" s="16"/>
      <c r="DK1261" s="16"/>
      <c r="DL1261" s="16"/>
      <c r="DM1261" s="16"/>
      <c r="DN1261" s="16"/>
      <c r="DO1261" s="16"/>
      <c r="DP1261" s="16"/>
      <c r="DQ1261" s="16"/>
      <c r="DR1261" s="16"/>
      <c r="DS1261" s="16"/>
      <c r="DT1261" s="16"/>
      <c r="DU1261" s="16"/>
      <c r="DV1261" s="16"/>
      <c r="DW1261" s="16"/>
      <c r="DX1261" s="16"/>
      <c r="DY1261" s="16"/>
      <c r="DZ1261" s="16"/>
      <c r="EA1261" s="16"/>
      <c r="EB1261" s="16"/>
      <c r="EC1261" s="16"/>
      <c r="ED1261" s="16"/>
      <c r="EE1261" s="16"/>
      <c r="EF1261" s="16"/>
      <c r="EG1261" s="16"/>
      <c r="EH1261" s="16"/>
      <c r="EI1261" s="16"/>
      <c r="EJ1261" s="16"/>
      <c r="EK1261" s="16"/>
      <c r="EL1261" s="16"/>
      <c r="EM1261" s="16"/>
      <c r="EN1261" s="16"/>
      <c r="EO1261" s="16"/>
      <c r="EP1261" s="16"/>
      <c r="EQ1261" s="16"/>
    </row>
    <row r="1262" spans="1:147" s="107" customFormat="1" x14ac:dyDescent="0.2">
      <c r="A1262" s="81"/>
      <c r="B1262" s="16"/>
      <c r="C1262" s="115"/>
      <c r="D1262" s="116"/>
      <c r="E1262" s="16"/>
      <c r="F1262" s="16"/>
      <c r="G1262" s="16"/>
      <c r="H1262" s="16"/>
      <c r="J1262" s="126"/>
      <c r="K1262" s="126"/>
      <c r="L1262" s="126"/>
      <c r="M1262" s="126"/>
      <c r="N1262" s="126"/>
      <c r="O1262" s="126"/>
      <c r="P1262" s="126"/>
      <c r="Q1262" s="58"/>
      <c r="R1262" s="139"/>
      <c r="S1262" s="58"/>
      <c r="T1262" s="16"/>
      <c r="U1262" s="16"/>
      <c r="V1262" s="16"/>
      <c r="W1262" s="16"/>
      <c r="X1262" s="16"/>
      <c r="Y1262" s="16"/>
      <c r="Z1262" s="16"/>
      <c r="AA1262" s="140"/>
      <c r="AB1262" s="126"/>
      <c r="AC1262" s="16"/>
      <c r="AD1262" s="16"/>
      <c r="AE1262" s="16"/>
      <c r="AF1262" s="16"/>
      <c r="AG1262" s="16"/>
      <c r="AH1262" s="140"/>
      <c r="AI1262" s="126"/>
      <c r="AJ1262" s="16"/>
      <c r="AK1262" s="16"/>
      <c r="AL1262" s="16"/>
      <c r="AM1262" s="140"/>
      <c r="AN1262" s="141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40"/>
      <c r="BG1262" s="126"/>
      <c r="BH1262" s="16"/>
      <c r="BI1262" s="16"/>
      <c r="BJ1262" s="16"/>
      <c r="BK1262" s="16"/>
      <c r="BL1262" s="16"/>
      <c r="BM1262" s="16"/>
      <c r="BN1262" s="16"/>
      <c r="BO1262" s="16"/>
      <c r="BP1262" s="140"/>
      <c r="BQ1262" s="126"/>
      <c r="BR1262" s="16"/>
      <c r="BS1262" s="16"/>
      <c r="BT1262" s="16"/>
      <c r="BU1262" s="16"/>
      <c r="BV1262" s="16"/>
      <c r="BW1262" s="140"/>
      <c r="BX1262" s="126"/>
      <c r="BY1262" s="16"/>
      <c r="BZ1262" s="140"/>
      <c r="CA1262" s="126"/>
      <c r="CB1262" s="16"/>
      <c r="CC1262" s="140"/>
      <c r="CD1262" s="126"/>
      <c r="CE1262" s="16"/>
      <c r="CG1262" s="12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  <c r="DR1262" s="16"/>
      <c r="DS1262" s="16"/>
      <c r="DT1262" s="16"/>
      <c r="DU1262" s="16"/>
      <c r="DV1262" s="16"/>
      <c r="DW1262" s="16"/>
      <c r="DX1262" s="16"/>
      <c r="DY1262" s="16"/>
      <c r="DZ1262" s="16"/>
      <c r="EA1262" s="16"/>
      <c r="EB1262" s="16"/>
      <c r="EC1262" s="16"/>
      <c r="ED1262" s="16"/>
      <c r="EE1262" s="16"/>
      <c r="EF1262" s="16"/>
      <c r="EG1262" s="16"/>
      <c r="EH1262" s="16"/>
      <c r="EI1262" s="16"/>
      <c r="EJ1262" s="16"/>
      <c r="EK1262" s="16"/>
      <c r="EL1262" s="16"/>
      <c r="EM1262" s="16"/>
      <c r="EN1262" s="16"/>
      <c r="EO1262" s="16"/>
      <c r="EP1262" s="16"/>
      <c r="EQ1262" s="16"/>
    </row>
    <row r="1263" spans="1:147" s="107" customFormat="1" x14ac:dyDescent="0.2">
      <c r="A1263" s="81"/>
      <c r="B1263" s="16"/>
      <c r="C1263" s="115"/>
      <c r="D1263" s="116"/>
      <c r="E1263" s="16"/>
      <c r="F1263" s="16"/>
      <c r="G1263" s="16"/>
      <c r="H1263" s="16"/>
      <c r="J1263" s="126"/>
      <c r="K1263" s="126"/>
      <c r="L1263" s="126"/>
      <c r="M1263" s="126"/>
      <c r="N1263" s="126"/>
      <c r="O1263" s="126"/>
      <c r="P1263" s="126"/>
      <c r="Q1263" s="58"/>
      <c r="R1263" s="139"/>
      <c r="S1263" s="58"/>
      <c r="T1263" s="16"/>
      <c r="U1263" s="16"/>
      <c r="V1263" s="16"/>
      <c r="W1263" s="16"/>
      <c r="X1263" s="16"/>
      <c r="Y1263" s="16"/>
      <c r="Z1263" s="16"/>
      <c r="AA1263" s="140"/>
      <c r="AB1263" s="126"/>
      <c r="AC1263" s="16"/>
      <c r="AD1263" s="16"/>
      <c r="AE1263" s="16"/>
      <c r="AF1263" s="16"/>
      <c r="AG1263" s="16"/>
      <c r="AH1263" s="140"/>
      <c r="AI1263" s="126"/>
      <c r="AJ1263" s="16"/>
      <c r="AK1263" s="16"/>
      <c r="AL1263" s="16"/>
      <c r="AM1263" s="140"/>
      <c r="AN1263" s="141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40"/>
      <c r="BG1263" s="126"/>
      <c r="BH1263" s="16"/>
      <c r="BI1263" s="16"/>
      <c r="BJ1263" s="16"/>
      <c r="BK1263" s="16"/>
      <c r="BL1263" s="16"/>
      <c r="BM1263" s="16"/>
      <c r="BN1263" s="16"/>
      <c r="BO1263" s="16"/>
      <c r="BP1263" s="140"/>
      <c r="BQ1263" s="126"/>
      <c r="BR1263" s="16"/>
      <c r="BS1263" s="16"/>
      <c r="BT1263" s="16"/>
      <c r="BU1263" s="16"/>
      <c r="BV1263" s="16"/>
      <c r="BW1263" s="140"/>
      <c r="BX1263" s="126"/>
      <c r="BY1263" s="16"/>
      <c r="BZ1263" s="140"/>
      <c r="CA1263" s="126"/>
      <c r="CB1263" s="16"/>
      <c r="CC1263" s="140"/>
      <c r="CD1263" s="126"/>
      <c r="CE1263" s="16"/>
      <c r="CG1263" s="126"/>
      <c r="CH1263" s="16"/>
      <c r="CI1263" s="16"/>
      <c r="CJ1263" s="16"/>
      <c r="CK1263" s="16"/>
      <c r="CL1263" s="16"/>
      <c r="CM1263" s="16"/>
      <c r="CN1263" s="16"/>
      <c r="CO1263" s="16"/>
      <c r="CP1263" s="16"/>
      <c r="CQ1263" s="16"/>
      <c r="CR1263" s="16"/>
      <c r="CS1263" s="16"/>
      <c r="CT1263" s="16"/>
      <c r="CU1263" s="16"/>
      <c r="CV1263" s="16"/>
      <c r="CW1263" s="16"/>
      <c r="CX1263" s="16"/>
      <c r="CY1263" s="16"/>
      <c r="CZ1263" s="16"/>
      <c r="DA1263" s="16"/>
      <c r="DB1263" s="16"/>
      <c r="DC1263" s="16"/>
      <c r="DD1263" s="16"/>
      <c r="DE1263" s="16"/>
      <c r="DF1263" s="16"/>
      <c r="DG1263" s="16"/>
      <c r="DH1263" s="16"/>
      <c r="DI1263" s="16"/>
      <c r="DJ1263" s="16"/>
      <c r="DK1263" s="16"/>
      <c r="DL1263" s="16"/>
      <c r="DM1263" s="16"/>
      <c r="DN1263" s="16"/>
      <c r="DO1263" s="16"/>
      <c r="DP1263" s="16"/>
      <c r="DQ1263" s="16"/>
      <c r="DR1263" s="16"/>
      <c r="DS1263" s="16"/>
      <c r="DT1263" s="16"/>
      <c r="DU1263" s="16"/>
      <c r="DV1263" s="16"/>
      <c r="DW1263" s="16"/>
      <c r="DX1263" s="16"/>
      <c r="DY1263" s="16"/>
      <c r="DZ1263" s="16"/>
      <c r="EA1263" s="16"/>
      <c r="EB1263" s="16"/>
      <c r="EC1263" s="16"/>
      <c r="ED1263" s="16"/>
      <c r="EE1263" s="16"/>
      <c r="EF1263" s="16"/>
      <c r="EG1263" s="16"/>
      <c r="EH1263" s="16"/>
      <c r="EI1263" s="16"/>
      <c r="EJ1263" s="16"/>
      <c r="EK1263" s="16"/>
      <c r="EL1263" s="16"/>
      <c r="EM1263" s="16"/>
      <c r="EN1263" s="16"/>
      <c r="EO1263" s="16"/>
      <c r="EP1263" s="16"/>
      <c r="EQ1263" s="16"/>
    </row>
    <row r="1264" spans="1:147" s="107" customFormat="1" x14ac:dyDescent="0.2">
      <c r="A1264" s="81"/>
      <c r="B1264" s="16"/>
      <c r="C1264" s="115"/>
      <c r="D1264" s="116"/>
      <c r="E1264" s="16"/>
      <c r="F1264" s="16"/>
      <c r="G1264" s="16"/>
      <c r="H1264" s="16"/>
      <c r="J1264" s="126"/>
      <c r="K1264" s="126"/>
      <c r="L1264" s="126"/>
      <c r="M1264" s="126"/>
      <c r="N1264" s="126"/>
      <c r="O1264" s="126"/>
      <c r="P1264" s="126"/>
      <c r="Q1264" s="58"/>
      <c r="R1264" s="139"/>
      <c r="S1264" s="58"/>
      <c r="T1264" s="16"/>
      <c r="U1264" s="16"/>
      <c r="V1264" s="16"/>
      <c r="W1264" s="16"/>
      <c r="X1264" s="16"/>
      <c r="Y1264" s="16"/>
      <c r="Z1264" s="16"/>
      <c r="AA1264" s="140"/>
      <c r="AB1264" s="126"/>
      <c r="AC1264" s="16"/>
      <c r="AD1264" s="16"/>
      <c r="AE1264" s="16"/>
      <c r="AF1264" s="16"/>
      <c r="AG1264" s="16"/>
      <c r="AH1264" s="140"/>
      <c r="AI1264" s="126"/>
      <c r="AJ1264" s="16"/>
      <c r="AK1264" s="16"/>
      <c r="AL1264" s="16"/>
      <c r="AM1264" s="140"/>
      <c r="AN1264" s="141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40"/>
      <c r="BG1264" s="126"/>
      <c r="BH1264" s="16"/>
      <c r="BI1264" s="16"/>
      <c r="BJ1264" s="16"/>
      <c r="BK1264" s="16"/>
      <c r="BL1264" s="16"/>
      <c r="BM1264" s="16"/>
      <c r="BN1264" s="16"/>
      <c r="BO1264" s="16"/>
      <c r="BP1264" s="140"/>
      <c r="BQ1264" s="126"/>
      <c r="BR1264" s="16"/>
      <c r="BS1264" s="16"/>
      <c r="BT1264" s="16"/>
      <c r="BU1264" s="16"/>
      <c r="BV1264" s="16"/>
      <c r="BW1264" s="140"/>
      <c r="BX1264" s="126"/>
      <c r="BY1264" s="16"/>
      <c r="BZ1264" s="140"/>
      <c r="CA1264" s="126"/>
      <c r="CB1264" s="16"/>
      <c r="CC1264" s="140"/>
      <c r="CD1264" s="126"/>
      <c r="CE1264" s="16"/>
      <c r="CG1264" s="12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  <c r="DR1264" s="16"/>
      <c r="DS1264" s="16"/>
      <c r="DT1264" s="16"/>
      <c r="DU1264" s="16"/>
      <c r="DV1264" s="16"/>
      <c r="DW1264" s="16"/>
      <c r="DX1264" s="16"/>
      <c r="DY1264" s="16"/>
      <c r="DZ1264" s="16"/>
      <c r="EA1264" s="16"/>
      <c r="EB1264" s="16"/>
      <c r="EC1264" s="16"/>
      <c r="ED1264" s="16"/>
      <c r="EE1264" s="16"/>
      <c r="EF1264" s="16"/>
      <c r="EG1264" s="16"/>
      <c r="EH1264" s="16"/>
      <c r="EI1264" s="16"/>
      <c r="EJ1264" s="16"/>
      <c r="EK1264" s="16"/>
      <c r="EL1264" s="16"/>
      <c r="EM1264" s="16"/>
      <c r="EN1264" s="16"/>
      <c r="EO1264" s="16"/>
      <c r="EP1264" s="16"/>
      <c r="EQ1264" s="16"/>
    </row>
    <row r="1265" spans="1:147" s="107" customFormat="1" x14ac:dyDescent="0.2">
      <c r="A1265" s="81"/>
      <c r="B1265" s="16"/>
      <c r="C1265" s="115"/>
      <c r="D1265" s="116"/>
      <c r="E1265" s="16"/>
      <c r="F1265" s="16"/>
      <c r="G1265" s="16"/>
      <c r="H1265" s="16"/>
      <c r="J1265" s="126"/>
      <c r="K1265" s="126"/>
      <c r="L1265" s="126"/>
      <c r="M1265" s="126"/>
      <c r="N1265" s="126"/>
      <c r="O1265" s="126"/>
      <c r="P1265" s="126"/>
      <c r="Q1265" s="58"/>
      <c r="R1265" s="139"/>
      <c r="S1265" s="58"/>
      <c r="T1265" s="16"/>
      <c r="U1265" s="16"/>
      <c r="V1265" s="16"/>
      <c r="W1265" s="16"/>
      <c r="X1265" s="16"/>
      <c r="Y1265" s="16"/>
      <c r="Z1265" s="16"/>
      <c r="AA1265" s="140"/>
      <c r="AB1265" s="126"/>
      <c r="AC1265" s="16"/>
      <c r="AD1265" s="16"/>
      <c r="AE1265" s="16"/>
      <c r="AF1265" s="16"/>
      <c r="AG1265" s="16"/>
      <c r="AH1265" s="140"/>
      <c r="AI1265" s="126"/>
      <c r="AJ1265" s="16"/>
      <c r="AK1265" s="16"/>
      <c r="AL1265" s="16"/>
      <c r="AM1265" s="140"/>
      <c r="AN1265" s="141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40"/>
      <c r="BG1265" s="126"/>
      <c r="BH1265" s="16"/>
      <c r="BI1265" s="16"/>
      <c r="BJ1265" s="16"/>
      <c r="BK1265" s="16"/>
      <c r="BL1265" s="16"/>
      <c r="BM1265" s="16"/>
      <c r="BN1265" s="16"/>
      <c r="BO1265" s="16"/>
      <c r="BP1265" s="140"/>
      <c r="BQ1265" s="126"/>
      <c r="BR1265" s="16"/>
      <c r="BS1265" s="16"/>
      <c r="BT1265" s="16"/>
      <c r="BU1265" s="16"/>
      <c r="BV1265" s="16"/>
      <c r="BW1265" s="140"/>
      <c r="BX1265" s="126"/>
      <c r="BY1265" s="16"/>
      <c r="BZ1265" s="140"/>
      <c r="CA1265" s="126"/>
      <c r="CB1265" s="16"/>
      <c r="CC1265" s="140"/>
      <c r="CD1265" s="126"/>
      <c r="CE1265" s="16"/>
      <c r="CG1265" s="126"/>
      <c r="CH1265" s="16"/>
      <c r="CI1265" s="16"/>
      <c r="CJ1265" s="16"/>
      <c r="CK1265" s="16"/>
      <c r="CL1265" s="16"/>
      <c r="CM1265" s="16"/>
      <c r="CN1265" s="16"/>
      <c r="CO1265" s="16"/>
      <c r="CP1265" s="16"/>
      <c r="CQ1265" s="16"/>
      <c r="CR1265" s="16"/>
      <c r="CS1265" s="16"/>
      <c r="CT1265" s="16"/>
      <c r="CU1265" s="16"/>
      <c r="CV1265" s="16"/>
      <c r="CW1265" s="16"/>
      <c r="CX1265" s="16"/>
      <c r="CY1265" s="16"/>
      <c r="CZ1265" s="16"/>
      <c r="DA1265" s="16"/>
      <c r="DB1265" s="16"/>
      <c r="DC1265" s="16"/>
      <c r="DD1265" s="16"/>
      <c r="DE1265" s="16"/>
      <c r="DF1265" s="16"/>
      <c r="DG1265" s="16"/>
      <c r="DH1265" s="16"/>
      <c r="DI1265" s="16"/>
      <c r="DJ1265" s="16"/>
      <c r="DK1265" s="16"/>
      <c r="DL1265" s="16"/>
      <c r="DM1265" s="16"/>
      <c r="DN1265" s="16"/>
      <c r="DO1265" s="16"/>
      <c r="DP1265" s="16"/>
      <c r="DQ1265" s="16"/>
      <c r="DR1265" s="16"/>
      <c r="DS1265" s="16"/>
      <c r="DT1265" s="16"/>
      <c r="DU1265" s="16"/>
      <c r="DV1265" s="16"/>
      <c r="DW1265" s="16"/>
      <c r="DX1265" s="16"/>
      <c r="DY1265" s="16"/>
      <c r="DZ1265" s="16"/>
      <c r="EA1265" s="16"/>
      <c r="EB1265" s="16"/>
      <c r="EC1265" s="16"/>
      <c r="ED1265" s="16"/>
      <c r="EE1265" s="16"/>
      <c r="EF1265" s="16"/>
      <c r="EG1265" s="16"/>
      <c r="EH1265" s="16"/>
      <c r="EI1265" s="16"/>
      <c r="EJ1265" s="16"/>
      <c r="EK1265" s="16"/>
      <c r="EL1265" s="16"/>
      <c r="EM1265" s="16"/>
      <c r="EN1265" s="16"/>
      <c r="EO1265" s="16"/>
      <c r="EP1265" s="16"/>
      <c r="EQ1265" s="16"/>
    </row>
    <row r="1266" spans="1:147" s="107" customFormat="1" x14ac:dyDescent="0.2">
      <c r="A1266" s="81"/>
      <c r="B1266" s="16"/>
      <c r="C1266" s="115"/>
      <c r="D1266" s="116"/>
      <c r="E1266" s="16"/>
      <c r="F1266" s="16"/>
      <c r="G1266" s="16"/>
      <c r="H1266" s="16"/>
      <c r="J1266" s="126"/>
      <c r="K1266" s="126"/>
      <c r="L1266" s="126"/>
      <c r="M1266" s="126"/>
      <c r="N1266" s="126"/>
      <c r="O1266" s="126"/>
      <c r="P1266" s="126"/>
      <c r="Q1266" s="58"/>
      <c r="R1266" s="139"/>
      <c r="S1266" s="58"/>
      <c r="T1266" s="16"/>
      <c r="U1266" s="16"/>
      <c r="V1266" s="16"/>
      <c r="W1266" s="16"/>
      <c r="X1266" s="16"/>
      <c r="Y1266" s="16"/>
      <c r="Z1266" s="16"/>
      <c r="AA1266" s="140"/>
      <c r="AB1266" s="126"/>
      <c r="AC1266" s="16"/>
      <c r="AD1266" s="16"/>
      <c r="AE1266" s="16"/>
      <c r="AF1266" s="16"/>
      <c r="AG1266" s="16"/>
      <c r="AH1266" s="140"/>
      <c r="AI1266" s="126"/>
      <c r="AJ1266" s="16"/>
      <c r="AK1266" s="16"/>
      <c r="AL1266" s="16"/>
      <c r="AM1266" s="140"/>
      <c r="AN1266" s="141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40"/>
      <c r="BG1266" s="126"/>
      <c r="BH1266" s="16"/>
      <c r="BI1266" s="16"/>
      <c r="BJ1266" s="16"/>
      <c r="BK1266" s="16"/>
      <c r="BL1266" s="16"/>
      <c r="BM1266" s="16"/>
      <c r="BN1266" s="16"/>
      <c r="BO1266" s="16"/>
      <c r="BP1266" s="140"/>
      <c r="BQ1266" s="126"/>
      <c r="BR1266" s="16"/>
      <c r="BS1266" s="16"/>
      <c r="BT1266" s="16"/>
      <c r="BU1266" s="16"/>
      <c r="BV1266" s="16"/>
      <c r="BW1266" s="140"/>
      <c r="BX1266" s="126"/>
      <c r="BY1266" s="16"/>
      <c r="BZ1266" s="140"/>
      <c r="CA1266" s="126"/>
      <c r="CB1266" s="16"/>
      <c r="CC1266" s="140"/>
      <c r="CD1266" s="126"/>
      <c r="CE1266" s="16"/>
      <c r="CG1266" s="12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  <c r="DZ1266" s="16"/>
      <c r="EA1266" s="16"/>
      <c r="EB1266" s="16"/>
      <c r="EC1266" s="16"/>
      <c r="ED1266" s="16"/>
      <c r="EE1266" s="16"/>
      <c r="EF1266" s="16"/>
      <c r="EG1266" s="16"/>
      <c r="EH1266" s="16"/>
      <c r="EI1266" s="16"/>
      <c r="EJ1266" s="16"/>
      <c r="EK1266" s="16"/>
      <c r="EL1266" s="16"/>
      <c r="EM1266" s="16"/>
      <c r="EN1266" s="16"/>
      <c r="EO1266" s="16"/>
      <c r="EP1266" s="16"/>
      <c r="EQ1266" s="16"/>
    </row>
    <row r="1267" spans="1:147" s="107" customFormat="1" x14ac:dyDescent="0.2">
      <c r="A1267" s="81"/>
      <c r="B1267" s="16"/>
      <c r="C1267" s="115"/>
      <c r="D1267" s="116"/>
      <c r="E1267" s="16"/>
      <c r="F1267" s="16"/>
      <c r="G1267" s="16"/>
      <c r="H1267" s="16"/>
      <c r="J1267" s="126"/>
      <c r="K1267" s="126"/>
      <c r="L1267" s="126"/>
      <c r="M1267" s="126"/>
      <c r="N1267" s="126"/>
      <c r="O1267" s="126"/>
      <c r="P1267" s="126"/>
      <c r="Q1267" s="58"/>
      <c r="R1267" s="139"/>
      <c r="S1267" s="58"/>
      <c r="T1267" s="16"/>
      <c r="U1267" s="16"/>
      <c r="V1267" s="16"/>
      <c r="W1267" s="16"/>
      <c r="X1267" s="16"/>
      <c r="Y1267" s="16"/>
      <c r="Z1267" s="16"/>
      <c r="AA1267" s="140"/>
      <c r="AB1267" s="126"/>
      <c r="AC1267" s="16"/>
      <c r="AD1267" s="16"/>
      <c r="AE1267" s="16"/>
      <c r="AF1267" s="16"/>
      <c r="AG1267" s="16"/>
      <c r="AH1267" s="140"/>
      <c r="AI1267" s="126"/>
      <c r="AJ1267" s="16"/>
      <c r="AK1267" s="16"/>
      <c r="AL1267" s="16"/>
      <c r="AM1267" s="140"/>
      <c r="AN1267" s="141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40"/>
      <c r="BG1267" s="126"/>
      <c r="BH1267" s="16"/>
      <c r="BI1267" s="16"/>
      <c r="BJ1267" s="16"/>
      <c r="BK1267" s="16"/>
      <c r="BL1267" s="16"/>
      <c r="BM1267" s="16"/>
      <c r="BN1267" s="16"/>
      <c r="BO1267" s="16"/>
      <c r="BP1267" s="140"/>
      <c r="BQ1267" s="126"/>
      <c r="BR1267" s="16"/>
      <c r="BS1267" s="16"/>
      <c r="BT1267" s="16"/>
      <c r="BU1267" s="16"/>
      <c r="BV1267" s="16"/>
      <c r="BW1267" s="140"/>
      <c r="BX1267" s="126"/>
      <c r="BY1267" s="16"/>
      <c r="BZ1267" s="140"/>
      <c r="CA1267" s="126"/>
      <c r="CB1267" s="16"/>
      <c r="CC1267" s="140"/>
      <c r="CD1267" s="126"/>
      <c r="CE1267" s="16"/>
      <c r="CG1267" s="126"/>
      <c r="CH1267" s="16"/>
      <c r="CI1267" s="16"/>
      <c r="CJ1267" s="16"/>
      <c r="CK1267" s="16"/>
      <c r="CL1267" s="16"/>
      <c r="CM1267" s="16"/>
      <c r="CN1267" s="16"/>
      <c r="CO1267" s="16"/>
      <c r="CP1267" s="16"/>
      <c r="CQ1267" s="16"/>
      <c r="CR1267" s="16"/>
      <c r="CS1267" s="16"/>
      <c r="CT1267" s="16"/>
      <c r="CU1267" s="16"/>
      <c r="CV1267" s="16"/>
      <c r="CW1267" s="16"/>
      <c r="CX1267" s="16"/>
      <c r="CY1267" s="16"/>
      <c r="CZ1267" s="16"/>
      <c r="DA1267" s="16"/>
      <c r="DB1267" s="16"/>
      <c r="DC1267" s="16"/>
      <c r="DD1267" s="16"/>
      <c r="DE1267" s="16"/>
      <c r="DF1267" s="16"/>
      <c r="DG1267" s="16"/>
      <c r="DH1267" s="16"/>
      <c r="DI1267" s="16"/>
      <c r="DJ1267" s="16"/>
      <c r="DK1267" s="16"/>
      <c r="DL1267" s="16"/>
      <c r="DM1267" s="16"/>
      <c r="DN1267" s="16"/>
      <c r="DO1267" s="16"/>
      <c r="DP1267" s="16"/>
      <c r="DQ1267" s="16"/>
      <c r="DR1267" s="16"/>
      <c r="DS1267" s="16"/>
      <c r="DT1267" s="16"/>
      <c r="DU1267" s="16"/>
      <c r="DV1267" s="16"/>
      <c r="DW1267" s="16"/>
      <c r="DX1267" s="16"/>
      <c r="DY1267" s="16"/>
      <c r="DZ1267" s="16"/>
      <c r="EA1267" s="16"/>
      <c r="EB1267" s="16"/>
      <c r="EC1267" s="16"/>
      <c r="ED1267" s="16"/>
      <c r="EE1267" s="16"/>
      <c r="EF1267" s="16"/>
      <c r="EG1267" s="16"/>
      <c r="EH1267" s="16"/>
      <c r="EI1267" s="16"/>
      <c r="EJ1267" s="16"/>
      <c r="EK1267" s="16"/>
      <c r="EL1267" s="16"/>
      <c r="EM1267" s="16"/>
      <c r="EN1267" s="16"/>
      <c r="EO1267" s="16"/>
      <c r="EP1267" s="16"/>
      <c r="EQ1267" s="16"/>
    </row>
    <row r="1268" spans="1:147" s="107" customFormat="1" x14ac:dyDescent="0.2">
      <c r="A1268" s="81"/>
      <c r="B1268" s="16"/>
      <c r="C1268" s="115"/>
      <c r="D1268" s="116"/>
      <c r="E1268" s="16"/>
      <c r="F1268" s="16"/>
      <c r="G1268" s="16"/>
      <c r="H1268" s="16"/>
      <c r="J1268" s="126"/>
      <c r="K1268" s="126"/>
      <c r="L1268" s="126"/>
      <c r="M1268" s="126"/>
      <c r="N1268" s="126"/>
      <c r="O1268" s="126"/>
      <c r="P1268" s="126"/>
      <c r="Q1268" s="58"/>
      <c r="R1268" s="139"/>
      <c r="S1268" s="58"/>
      <c r="T1268" s="16"/>
      <c r="U1268" s="16"/>
      <c r="V1268" s="16"/>
      <c r="W1268" s="16"/>
      <c r="X1268" s="16"/>
      <c r="Y1268" s="16"/>
      <c r="Z1268" s="16"/>
      <c r="AA1268" s="140"/>
      <c r="AB1268" s="126"/>
      <c r="AC1268" s="16"/>
      <c r="AD1268" s="16"/>
      <c r="AE1268" s="16"/>
      <c r="AF1268" s="16"/>
      <c r="AG1268" s="16"/>
      <c r="AH1268" s="140"/>
      <c r="AI1268" s="126"/>
      <c r="AJ1268" s="16"/>
      <c r="AK1268" s="16"/>
      <c r="AL1268" s="16"/>
      <c r="AM1268" s="140"/>
      <c r="AN1268" s="141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40"/>
      <c r="BG1268" s="126"/>
      <c r="BH1268" s="16"/>
      <c r="BI1268" s="16"/>
      <c r="BJ1268" s="16"/>
      <c r="BK1268" s="16"/>
      <c r="BL1268" s="16"/>
      <c r="BM1268" s="16"/>
      <c r="BN1268" s="16"/>
      <c r="BO1268" s="16"/>
      <c r="BP1268" s="140"/>
      <c r="BQ1268" s="126"/>
      <c r="BR1268" s="16"/>
      <c r="BS1268" s="16"/>
      <c r="BT1268" s="16"/>
      <c r="BU1268" s="16"/>
      <c r="BV1268" s="16"/>
      <c r="BW1268" s="140"/>
      <c r="BX1268" s="126"/>
      <c r="BY1268" s="16"/>
      <c r="BZ1268" s="140"/>
      <c r="CA1268" s="126"/>
      <c r="CB1268" s="16"/>
      <c r="CC1268" s="140"/>
      <c r="CD1268" s="126"/>
      <c r="CE1268" s="16"/>
      <c r="CG1268" s="12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  <c r="DR1268" s="16"/>
      <c r="DS1268" s="16"/>
      <c r="DT1268" s="16"/>
      <c r="DU1268" s="16"/>
      <c r="DV1268" s="16"/>
      <c r="DW1268" s="16"/>
      <c r="DX1268" s="16"/>
      <c r="DY1268" s="16"/>
      <c r="DZ1268" s="16"/>
      <c r="EA1268" s="16"/>
      <c r="EB1268" s="16"/>
      <c r="EC1268" s="16"/>
      <c r="ED1268" s="16"/>
      <c r="EE1268" s="16"/>
      <c r="EF1268" s="16"/>
      <c r="EG1268" s="16"/>
      <c r="EH1268" s="16"/>
      <c r="EI1268" s="16"/>
      <c r="EJ1268" s="16"/>
      <c r="EK1268" s="16"/>
      <c r="EL1268" s="16"/>
      <c r="EM1268" s="16"/>
      <c r="EN1268" s="16"/>
      <c r="EO1268" s="16"/>
      <c r="EP1268" s="16"/>
      <c r="EQ1268" s="16"/>
    </row>
    <row r="1269" spans="1:147" s="107" customFormat="1" x14ac:dyDescent="0.2">
      <c r="A1269" s="81"/>
      <c r="B1269" s="16"/>
      <c r="C1269" s="115"/>
      <c r="D1269" s="116"/>
      <c r="E1269" s="16"/>
      <c r="F1269" s="16"/>
      <c r="G1269" s="16"/>
      <c r="H1269" s="16"/>
      <c r="J1269" s="126"/>
      <c r="K1269" s="126"/>
      <c r="L1269" s="126"/>
      <c r="M1269" s="126"/>
      <c r="N1269" s="126"/>
      <c r="O1269" s="126"/>
      <c r="P1269" s="126"/>
      <c r="Q1269" s="58"/>
      <c r="R1269" s="139"/>
      <c r="S1269" s="58"/>
      <c r="T1269" s="16"/>
      <c r="U1269" s="16"/>
      <c r="V1269" s="16"/>
      <c r="W1269" s="16"/>
      <c r="X1269" s="16"/>
      <c r="Y1269" s="16"/>
      <c r="Z1269" s="16"/>
      <c r="AA1269" s="140"/>
      <c r="AB1269" s="126"/>
      <c r="AC1269" s="16"/>
      <c r="AD1269" s="16"/>
      <c r="AE1269" s="16"/>
      <c r="AF1269" s="16"/>
      <c r="AG1269" s="16"/>
      <c r="AH1269" s="140"/>
      <c r="AI1269" s="126"/>
      <c r="AJ1269" s="16"/>
      <c r="AK1269" s="16"/>
      <c r="AL1269" s="16"/>
      <c r="AM1269" s="140"/>
      <c r="AN1269" s="141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40"/>
      <c r="BG1269" s="126"/>
      <c r="BH1269" s="16"/>
      <c r="BI1269" s="16"/>
      <c r="BJ1269" s="16"/>
      <c r="BK1269" s="16"/>
      <c r="BL1269" s="16"/>
      <c r="BM1269" s="16"/>
      <c r="BN1269" s="16"/>
      <c r="BO1269" s="16"/>
      <c r="BP1269" s="140"/>
      <c r="BQ1269" s="126"/>
      <c r="BR1269" s="16"/>
      <c r="BS1269" s="16"/>
      <c r="BT1269" s="16"/>
      <c r="BU1269" s="16"/>
      <c r="BV1269" s="16"/>
      <c r="BW1269" s="140"/>
      <c r="BX1269" s="126"/>
      <c r="BY1269" s="16"/>
      <c r="BZ1269" s="140"/>
      <c r="CA1269" s="126"/>
      <c r="CB1269" s="16"/>
      <c r="CC1269" s="140"/>
      <c r="CD1269" s="126"/>
      <c r="CE1269" s="16"/>
      <c r="CG1269" s="12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  <c r="DR1269" s="16"/>
      <c r="DS1269" s="16"/>
      <c r="DT1269" s="16"/>
      <c r="DU1269" s="16"/>
      <c r="DV1269" s="16"/>
      <c r="DW1269" s="16"/>
      <c r="DX1269" s="16"/>
      <c r="DY1269" s="16"/>
      <c r="DZ1269" s="16"/>
      <c r="EA1269" s="16"/>
      <c r="EB1269" s="16"/>
      <c r="EC1269" s="16"/>
      <c r="ED1269" s="16"/>
      <c r="EE1269" s="16"/>
      <c r="EF1269" s="16"/>
      <c r="EG1269" s="16"/>
      <c r="EH1269" s="16"/>
      <c r="EI1269" s="16"/>
      <c r="EJ1269" s="16"/>
      <c r="EK1269" s="16"/>
      <c r="EL1269" s="16"/>
      <c r="EM1269" s="16"/>
      <c r="EN1269" s="16"/>
      <c r="EO1269" s="16"/>
      <c r="EP1269" s="16"/>
      <c r="EQ1269" s="16"/>
    </row>
    <row r="1270" spans="1:147" s="107" customFormat="1" x14ac:dyDescent="0.2">
      <c r="A1270" s="81"/>
      <c r="B1270" s="16"/>
      <c r="C1270" s="115"/>
      <c r="D1270" s="116"/>
      <c r="E1270" s="16"/>
      <c r="F1270" s="16"/>
      <c r="G1270" s="16"/>
      <c r="H1270" s="16"/>
      <c r="J1270" s="126"/>
      <c r="K1270" s="126"/>
      <c r="L1270" s="126"/>
      <c r="M1270" s="126"/>
      <c r="N1270" s="126"/>
      <c r="O1270" s="126"/>
      <c r="P1270" s="126"/>
      <c r="Q1270" s="58"/>
      <c r="R1270" s="139"/>
      <c r="S1270" s="58"/>
      <c r="T1270" s="16"/>
      <c r="U1270" s="16"/>
      <c r="V1270" s="16"/>
      <c r="W1270" s="16"/>
      <c r="X1270" s="16"/>
      <c r="Y1270" s="16"/>
      <c r="Z1270" s="16"/>
      <c r="AA1270" s="140"/>
      <c r="AB1270" s="126"/>
      <c r="AC1270" s="16"/>
      <c r="AD1270" s="16"/>
      <c r="AE1270" s="16"/>
      <c r="AF1270" s="16"/>
      <c r="AG1270" s="16"/>
      <c r="AH1270" s="140"/>
      <c r="AI1270" s="126"/>
      <c r="AJ1270" s="16"/>
      <c r="AK1270" s="16"/>
      <c r="AL1270" s="16"/>
      <c r="AM1270" s="140"/>
      <c r="AN1270" s="141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40"/>
      <c r="BG1270" s="126"/>
      <c r="BH1270" s="16"/>
      <c r="BI1270" s="16"/>
      <c r="BJ1270" s="16"/>
      <c r="BK1270" s="16"/>
      <c r="BL1270" s="16"/>
      <c r="BM1270" s="16"/>
      <c r="BN1270" s="16"/>
      <c r="BO1270" s="16"/>
      <c r="BP1270" s="140"/>
      <c r="BQ1270" s="126"/>
      <c r="BR1270" s="16"/>
      <c r="BS1270" s="16"/>
      <c r="BT1270" s="16"/>
      <c r="BU1270" s="16"/>
      <c r="BV1270" s="16"/>
      <c r="BW1270" s="140"/>
      <c r="BX1270" s="126"/>
      <c r="BY1270" s="16"/>
      <c r="BZ1270" s="140"/>
      <c r="CA1270" s="126"/>
      <c r="CB1270" s="16"/>
      <c r="CC1270" s="140"/>
      <c r="CD1270" s="126"/>
      <c r="CE1270" s="16"/>
      <c r="CG1270" s="12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  <c r="DZ1270" s="16"/>
      <c r="EA1270" s="16"/>
      <c r="EB1270" s="16"/>
      <c r="EC1270" s="16"/>
      <c r="ED1270" s="16"/>
      <c r="EE1270" s="16"/>
      <c r="EF1270" s="16"/>
      <c r="EG1270" s="16"/>
      <c r="EH1270" s="16"/>
      <c r="EI1270" s="16"/>
      <c r="EJ1270" s="16"/>
      <c r="EK1270" s="16"/>
      <c r="EL1270" s="16"/>
      <c r="EM1270" s="16"/>
      <c r="EN1270" s="16"/>
      <c r="EO1270" s="16"/>
      <c r="EP1270" s="16"/>
      <c r="EQ1270" s="16"/>
    </row>
    <row r="1271" spans="1:147" s="107" customFormat="1" x14ac:dyDescent="0.2">
      <c r="A1271" s="81"/>
      <c r="B1271" s="16"/>
      <c r="C1271" s="115"/>
      <c r="D1271" s="116"/>
      <c r="E1271" s="16"/>
      <c r="F1271" s="16"/>
      <c r="G1271" s="16"/>
      <c r="H1271" s="16"/>
      <c r="J1271" s="126"/>
      <c r="K1271" s="126"/>
      <c r="L1271" s="126"/>
      <c r="M1271" s="126"/>
      <c r="N1271" s="126"/>
      <c r="O1271" s="126"/>
      <c r="P1271" s="126"/>
      <c r="Q1271" s="58"/>
      <c r="R1271" s="139"/>
      <c r="S1271" s="58"/>
      <c r="T1271" s="16"/>
      <c r="U1271" s="16"/>
      <c r="V1271" s="16"/>
      <c r="W1271" s="16"/>
      <c r="X1271" s="16"/>
      <c r="Y1271" s="16"/>
      <c r="Z1271" s="16"/>
      <c r="AA1271" s="140"/>
      <c r="AB1271" s="126"/>
      <c r="AC1271" s="16"/>
      <c r="AD1271" s="16"/>
      <c r="AE1271" s="16"/>
      <c r="AF1271" s="16"/>
      <c r="AG1271" s="16"/>
      <c r="AH1271" s="140"/>
      <c r="AI1271" s="126"/>
      <c r="AJ1271" s="16"/>
      <c r="AK1271" s="16"/>
      <c r="AL1271" s="16"/>
      <c r="AM1271" s="140"/>
      <c r="AN1271" s="141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40"/>
      <c r="BG1271" s="126"/>
      <c r="BH1271" s="16"/>
      <c r="BI1271" s="16"/>
      <c r="BJ1271" s="16"/>
      <c r="BK1271" s="16"/>
      <c r="BL1271" s="16"/>
      <c r="BM1271" s="16"/>
      <c r="BN1271" s="16"/>
      <c r="BO1271" s="16"/>
      <c r="BP1271" s="140"/>
      <c r="BQ1271" s="126"/>
      <c r="BR1271" s="16"/>
      <c r="BS1271" s="16"/>
      <c r="BT1271" s="16"/>
      <c r="BU1271" s="16"/>
      <c r="BV1271" s="16"/>
      <c r="BW1271" s="140"/>
      <c r="BX1271" s="126"/>
      <c r="BY1271" s="16"/>
      <c r="BZ1271" s="140"/>
      <c r="CA1271" s="126"/>
      <c r="CB1271" s="16"/>
      <c r="CC1271" s="140"/>
      <c r="CD1271" s="126"/>
      <c r="CE1271" s="16"/>
      <c r="CG1271" s="12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  <c r="DR1271" s="16"/>
      <c r="DS1271" s="16"/>
      <c r="DT1271" s="16"/>
      <c r="DU1271" s="16"/>
      <c r="DV1271" s="16"/>
      <c r="DW1271" s="16"/>
      <c r="DX1271" s="16"/>
      <c r="DY1271" s="16"/>
      <c r="DZ1271" s="16"/>
      <c r="EA1271" s="16"/>
      <c r="EB1271" s="16"/>
      <c r="EC1271" s="16"/>
      <c r="ED1271" s="16"/>
      <c r="EE1271" s="16"/>
      <c r="EF1271" s="16"/>
      <c r="EG1271" s="16"/>
      <c r="EH1271" s="16"/>
      <c r="EI1271" s="16"/>
      <c r="EJ1271" s="16"/>
      <c r="EK1271" s="16"/>
      <c r="EL1271" s="16"/>
      <c r="EM1271" s="16"/>
      <c r="EN1271" s="16"/>
      <c r="EO1271" s="16"/>
      <c r="EP1271" s="16"/>
      <c r="EQ1271" s="16"/>
    </row>
    <row r="1272" spans="1:147" s="107" customFormat="1" x14ac:dyDescent="0.2">
      <c r="A1272" s="81"/>
      <c r="B1272" s="16"/>
      <c r="C1272" s="115"/>
      <c r="D1272" s="116"/>
      <c r="E1272" s="16"/>
      <c r="F1272" s="16"/>
      <c r="G1272" s="16"/>
      <c r="H1272" s="16"/>
      <c r="J1272" s="126"/>
      <c r="K1272" s="126"/>
      <c r="L1272" s="126"/>
      <c r="M1272" s="126"/>
      <c r="N1272" s="126"/>
      <c r="O1272" s="126"/>
      <c r="P1272" s="126"/>
      <c r="Q1272" s="58"/>
      <c r="R1272" s="139"/>
      <c r="S1272" s="58"/>
      <c r="T1272" s="16"/>
      <c r="U1272" s="16"/>
      <c r="V1272" s="16"/>
      <c r="W1272" s="16"/>
      <c r="X1272" s="16"/>
      <c r="Y1272" s="16"/>
      <c r="Z1272" s="16"/>
      <c r="AA1272" s="140"/>
      <c r="AB1272" s="126"/>
      <c r="AC1272" s="16"/>
      <c r="AD1272" s="16"/>
      <c r="AE1272" s="16"/>
      <c r="AF1272" s="16"/>
      <c r="AG1272" s="16"/>
      <c r="AH1272" s="140"/>
      <c r="AI1272" s="126"/>
      <c r="AJ1272" s="16"/>
      <c r="AK1272" s="16"/>
      <c r="AL1272" s="16"/>
      <c r="AM1272" s="140"/>
      <c r="AN1272" s="141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40"/>
      <c r="BG1272" s="126"/>
      <c r="BH1272" s="16"/>
      <c r="BI1272" s="16"/>
      <c r="BJ1272" s="16"/>
      <c r="BK1272" s="16"/>
      <c r="BL1272" s="16"/>
      <c r="BM1272" s="16"/>
      <c r="BN1272" s="16"/>
      <c r="BO1272" s="16"/>
      <c r="BP1272" s="140"/>
      <c r="BQ1272" s="126"/>
      <c r="BR1272" s="16"/>
      <c r="BS1272" s="16"/>
      <c r="BT1272" s="16"/>
      <c r="BU1272" s="16"/>
      <c r="BV1272" s="16"/>
      <c r="BW1272" s="140"/>
      <c r="BX1272" s="126"/>
      <c r="BY1272" s="16"/>
      <c r="BZ1272" s="140"/>
      <c r="CA1272" s="126"/>
      <c r="CB1272" s="16"/>
      <c r="CC1272" s="140"/>
      <c r="CD1272" s="126"/>
      <c r="CE1272" s="16"/>
      <c r="CG1272" s="12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  <c r="DR1272" s="16"/>
      <c r="DS1272" s="16"/>
      <c r="DT1272" s="16"/>
      <c r="DU1272" s="16"/>
      <c r="DV1272" s="16"/>
      <c r="DW1272" s="16"/>
      <c r="DX1272" s="16"/>
      <c r="DY1272" s="16"/>
      <c r="DZ1272" s="16"/>
      <c r="EA1272" s="16"/>
      <c r="EB1272" s="16"/>
      <c r="EC1272" s="16"/>
      <c r="ED1272" s="16"/>
      <c r="EE1272" s="16"/>
      <c r="EF1272" s="16"/>
      <c r="EG1272" s="16"/>
      <c r="EH1272" s="16"/>
      <c r="EI1272" s="16"/>
      <c r="EJ1272" s="16"/>
      <c r="EK1272" s="16"/>
      <c r="EL1272" s="16"/>
      <c r="EM1272" s="16"/>
      <c r="EN1272" s="16"/>
      <c r="EO1272" s="16"/>
      <c r="EP1272" s="16"/>
      <c r="EQ1272" s="16"/>
    </row>
    <row r="1273" spans="1:147" s="107" customFormat="1" x14ac:dyDescent="0.2">
      <c r="A1273" s="81"/>
      <c r="B1273" s="16"/>
      <c r="C1273" s="115"/>
      <c r="D1273" s="116"/>
      <c r="E1273" s="16"/>
      <c r="F1273" s="16"/>
      <c r="G1273" s="16"/>
      <c r="H1273" s="16"/>
      <c r="J1273" s="126"/>
      <c r="K1273" s="126"/>
      <c r="L1273" s="126"/>
      <c r="M1273" s="126"/>
      <c r="N1273" s="126"/>
      <c r="O1273" s="126"/>
      <c r="P1273" s="126"/>
      <c r="Q1273" s="58"/>
      <c r="R1273" s="139"/>
      <c r="S1273" s="58"/>
      <c r="T1273" s="16"/>
      <c r="U1273" s="16"/>
      <c r="V1273" s="16"/>
      <c r="W1273" s="16"/>
      <c r="X1273" s="16"/>
      <c r="Y1273" s="16"/>
      <c r="Z1273" s="16"/>
      <c r="AA1273" s="140"/>
      <c r="AB1273" s="126"/>
      <c r="AC1273" s="16"/>
      <c r="AD1273" s="16"/>
      <c r="AE1273" s="16"/>
      <c r="AF1273" s="16"/>
      <c r="AG1273" s="16"/>
      <c r="AH1273" s="140"/>
      <c r="AI1273" s="126"/>
      <c r="AJ1273" s="16"/>
      <c r="AK1273" s="16"/>
      <c r="AL1273" s="16"/>
      <c r="AM1273" s="140"/>
      <c r="AN1273" s="141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40"/>
      <c r="BG1273" s="126"/>
      <c r="BH1273" s="16"/>
      <c r="BI1273" s="16"/>
      <c r="BJ1273" s="16"/>
      <c r="BK1273" s="16"/>
      <c r="BL1273" s="16"/>
      <c r="BM1273" s="16"/>
      <c r="BN1273" s="16"/>
      <c r="BO1273" s="16"/>
      <c r="BP1273" s="140"/>
      <c r="BQ1273" s="126"/>
      <c r="BR1273" s="16"/>
      <c r="BS1273" s="16"/>
      <c r="BT1273" s="16"/>
      <c r="BU1273" s="16"/>
      <c r="BV1273" s="16"/>
      <c r="BW1273" s="140"/>
      <c r="BX1273" s="126"/>
      <c r="BY1273" s="16"/>
      <c r="BZ1273" s="140"/>
      <c r="CA1273" s="126"/>
      <c r="CB1273" s="16"/>
      <c r="CC1273" s="140"/>
      <c r="CD1273" s="126"/>
      <c r="CE1273" s="16"/>
      <c r="CG1273" s="12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  <c r="DZ1273" s="16"/>
      <c r="EA1273" s="16"/>
      <c r="EB1273" s="16"/>
      <c r="EC1273" s="16"/>
      <c r="ED1273" s="16"/>
      <c r="EE1273" s="16"/>
      <c r="EF1273" s="16"/>
      <c r="EG1273" s="16"/>
      <c r="EH1273" s="16"/>
      <c r="EI1273" s="16"/>
      <c r="EJ1273" s="16"/>
      <c r="EK1273" s="16"/>
      <c r="EL1273" s="16"/>
      <c r="EM1273" s="16"/>
      <c r="EN1273" s="16"/>
      <c r="EO1273" s="16"/>
      <c r="EP1273" s="16"/>
      <c r="EQ1273" s="16"/>
    </row>
    <row r="1274" spans="1:147" s="107" customFormat="1" x14ac:dyDescent="0.2">
      <c r="A1274" s="81"/>
      <c r="B1274" s="16"/>
      <c r="C1274" s="115"/>
      <c r="D1274" s="116"/>
      <c r="E1274" s="16"/>
      <c r="F1274" s="16"/>
      <c r="G1274" s="16"/>
      <c r="H1274" s="16"/>
      <c r="J1274" s="126"/>
      <c r="K1274" s="126"/>
      <c r="L1274" s="126"/>
      <c r="M1274" s="126"/>
      <c r="N1274" s="126"/>
      <c r="O1274" s="126"/>
      <c r="P1274" s="126"/>
      <c r="Q1274" s="58"/>
      <c r="R1274" s="139"/>
      <c r="S1274" s="58"/>
      <c r="T1274" s="16"/>
      <c r="U1274" s="16"/>
      <c r="V1274" s="16"/>
      <c r="W1274" s="16"/>
      <c r="X1274" s="16"/>
      <c r="Y1274" s="16"/>
      <c r="Z1274" s="16"/>
      <c r="AA1274" s="140"/>
      <c r="AB1274" s="126"/>
      <c r="AC1274" s="16"/>
      <c r="AD1274" s="16"/>
      <c r="AE1274" s="16"/>
      <c r="AF1274" s="16"/>
      <c r="AG1274" s="16"/>
      <c r="AH1274" s="140"/>
      <c r="AI1274" s="126"/>
      <c r="AJ1274" s="16"/>
      <c r="AK1274" s="16"/>
      <c r="AL1274" s="16"/>
      <c r="AM1274" s="140"/>
      <c r="AN1274" s="141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40"/>
      <c r="BG1274" s="126"/>
      <c r="BH1274" s="16"/>
      <c r="BI1274" s="16"/>
      <c r="BJ1274" s="16"/>
      <c r="BK1274" s="16"/>
      <c r="BL1274" s="16"/>
      <c r="BM1274" s="16"/>
      <c r="BN1274" s="16"/>
      <c r="BO1274" s="16"/>
      <c r="BP1274" s="140"/>
      <c r="BQ1274" s="126"/>
      <c r="BR1274" s="16"/>
      <c r="BS1274" s="16"/>
      <c r="BT1274" s="16"/>
      <c r="BU1274" s="16"/>
      <c r="BV1274" s="16"/>
      <c r="BW1274" s="140"/>
      <c r="BX1274" s="126"/>
      <c r="BY1274" s="16"/>
      <c r="BZ1274" s="140"/>
      <c r="CA1274" s="126"/>
      <c r="CB1274" s="16"/>
      <c r="CC1274" s="140"/>
      <c r="CD1274" s="126"/>
      <c r="CE1274" s="16"/>
      <c r="CG1274" s="126"/>
      <c r="CH1274" s="16"/>
      <c r="CI1274" s="16"/>
      <c r="CJ1274" s="16"/>
      <c r="CK1274" s="16"/>
      <c r="CL1274" s="16"/>
      <c r="CM1274" s="16"/>
      <c r="CN1274" s="16"/>
      <c r="CO1274" s="16"/>
      <c r="CP1274" s="16"/>
      <c r="CQ1274" s="16"/>
      <c r="CR1274" s="16"/>
      <c r="CS1274" s="16"/>
      <c r="CT1274" s="16"/>
      <c r="CU1274" s="16"/>
      <c r="CV1274" s="16"/>
      <c r="CW1274" s="16"/>
      <c r="CX1274" s="16"/>
      <c r="CY1274" s="16"/>
      <c r="CZ1274" s="16"/>
      <c r="DA1274" s="16"/>
      <c r="DB1274" s="16"/>
      <c r="DC1274" s="16"/>
      <c r="DD1274" s="16"/>
      <c r="DE1274" s="16"/>
      <c r="DF1274" s="16"/>
      <c r="DG1274" s="16"/>
      <c r="DH1274" s="16"/>
      <c r="DI1274" s="16"/>
      <c r="DJ1274" s="16"/>
      <c r="DK1274" s="16"/>
      <c r="DL1274" s="16"/>
      <c r="DM1274" s="16"/>
      <c r="DN1274" s="16"/>
      <c r="DO1274" s="16"/>
      <c r="DP1274" s="16"/>
      <c r="DQ1274" s="16"/>
      <c r="DR1274" s="16"/>
      <c r="DS1274" s="16"/>
      <c r="DT1274" s="16"/>
      <c r="DU1274" s="16"/>
      <c r="DV1274" s="16"/>
      <c r="DW1274" s="16"/>
      <c r="DX1274" s="16"/>
      <c r="DY1274" s="16"/>
      <c r="DZ1274" s="16"/>
      <c r="EA1274" s="16"/>
      <c r="EB1274" s="16"/>
      <c r="EC1274" s="16"/>
      <c r="ED1274" s="16"/>
      <c r="EE1274" s="16"/>
      <c r="EF1274" s="16"/>
      <c r="EG1274" s="16"/>
      <c r="EH1274" s="16"/>
      <c r="EI1274" s="16"/>
      <c r="EJ1274" s="16"/>
      <c r="EK1274" s="16"/>
      <c r="EL1274" s="16"/>
      <c r="EM1274" s="16"/>
      <c r="EN1274" s="16"/>
      <c r="EO1274" s="16"/>
      <c r="EP1274" s="16"/>
      <c r="EQ1274" s="16"/>
    </row>
    <row r="1275" spans="1:147" s="107" customFormat="1" x14ac:dyDescent="0.2">
      <c r="A1275" s="81"/>
      <c r="B1275" s="16"/>
      <c r="C1275" s="115"/>
      <c r="D1275" s="116"/>
      <c r="E1275" s="16"/>
      <c r="F1275" s="16"/>
      <c r="G1275" s="16"/>
      <c r="H1275" s="16"/>
      <c r="J1275" s="126"/>
      <c r="K1275" s="126"/>
      <c r="L1275" s="126"/>
      <c r="M1275" s="126"/>
      <c r="N1275" s="126"/>
      <c r="O1275" s="126"/>
      <c r="P1275" s="126"/>
      <c r="Q1275" s="58"/>
      <c r="R1275" s="139"/>
      <c r="S1275" s="58"/>
      <c r="T1275" s="16"/>
      <c r="U1275" s="16"/>
      <c r="V1275" s="16"/>
      <c r="W1275" s="16"/>
      <c r="X1275" s="16"/>
      <c r="Y1275" s="16"/>
      <c r="Z1275" s="16"/>
      <c r="AA1275" s="140"/>
      <c r="AB1275" s="126"/>
      <c r="AC1275" s="16"/>
      <c r="AD1275" s="16"/>
      <c r="AE1275" s="16"/>
      <c r="AF1275" s="16"/>
      <c r="AG1275" s="16"/>
      <c r="AH1275" s="140"/>
      <c r="AI1275" s="126"/>
      <c r="AJ1275" s="16"/>
      <c r="AK1275" s="16"/>
      <c r="AL1275" s="16"/>
      <c r="AM1275" s="140"/>
      <c r="AN1275" s="141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40"/>
      <c r="BG1275" s="126"/>
      <c r="BH1275" s="16"/>
      <c r="BI1275" s="16"/>
      <c r="BJ1275" s="16"/>
      <c r="BK1275" s="16"/>
      <c r="BL1275" s="16"/>
      <c r="BM1275" s="16"/>
      <c r="BN1275" s="16"/>
      <c r="BO1275" s="16"/>
      <c r="BP1275" s="140"/>
      <c r="BQ1275" s="126"/>
      <c r="BR1275" s="16"/>
      <c r="BS1275" s="16"/>
      <c r="BT1275" s="16"/>
      <c r="BU1275" s="16"/>
      <c r="BV1275" s="16"/>
      <c r="BW1275" s="140"/>
      <c r="BX1275" s="126"/>
      <c r="BY1275" s="16"/>
      <c r="BZ1275" s="140"/>
      <c r="CA1275" s="126"/>
      <c r="CB1275" s="16"/>
      <c r="CC1275" s="140"/>
      <c r="CD1275" s="126"/>
      <c r="CE1275" s="16"/>
      <c r="CG1275" s="12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  <c r="DZ1275" s="16"/>
      <c r="EA1275" s="16"/>
      <c r="EB1275" s="16"/>
      <c r="EC1275" s="16"/>
      <c r="ED1275" s="16"/>
      <c r="EE1275" s="16"/>
      <c r="EF1275" s="16"/>
      <c r="EG1275" s="16"/>
      <c r="EH1275" s="16"/>
      <c r="EI1275" s="16"/>
      <c r="EJ1275" s="16"/>
      <c r="EK1275" s="16"/>
      <c r="EL1275" s="16"/>
      <c r="EM1275" s="16"/>
      <c r="EN1275" s="16"/>
      <c r="EO1275" s="16"/>
      <c r="EP1275" s="16"/>
      <c r="EQ1275" s="16"/>
    </row>
    <row r="1276" spans="1:147" s="107" customFormat="1" x14ac:dyDescent="0.2">
      <c r="A1276" s="81"/>
      <c r="B1276" s="16"/>
      <c r="C1276" s="115"/>
      <c r="D1276" s="116"/>
      <c r="E1276" s="16"/>
      <c r="F1276" s="16"/>
      <c r="G1276" s="16"/>
      <c r="H1276" s="16"/>
      <c r="J1276" s="126"/>
      <c r="K1276" s="126"/>
      <c r="L1276" s="126"/>
      <c r="M1276" s="126"/>
      <c r="N1276" s="126"/>
      <c r="O1276" s="126"/>
      <c r="P1276" s="126"/>
      <c r="Q1276" s="58"/>
      <c r="R1276" s="139"/>
      <c r="S1276" s="58"/>
      <c r="T1276" s="16"/>
      <c r="U1276" s="16"/>
      <c r="V1276" s="16"/>
      <c r="W1276" s="16"/>
      <c r="X1276" s="16"/>
      <c r="Y1276" s="16"/>
      <c r="Z1276" s="16"/>
      <c r="AA1276" s="140"/>
      <c r="AB1276" s="126"/>
      <c r="AC1276" s="16"/>
      <c r="AD1276" s="16"/>
      <c r="AE1276" s="16"/>
      <c r="AF1276" s="16"/>
      <c r="AG1276" s="16"/>
      <c r="AH1276" s="140"/>
      <c r="AI1276" s="126"/>
      <c r="AJ1276" s="16"/>
      <c r="AK1276" s="16"/>
      <c r="AL1276" s="16"/>
      <c r="AM1276" s="140"/>
      <c r="AN1276" s="141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40"/>
      <c r="BG1276" s="126"/>
      <c r="BH1276" s="16"/>
      <c r="BI1276" s="16"/>
      <c r="BJ1276" s="16"/>
      <c r="BK1276" s="16"/>
      <c r="BL1276" s="16"/>
      <c r="BM1276" s="16"/>
      <c r="BN1276" s="16"/>
      <c r="BO1276" s="16"/>
      <c r="BP1276" s="140"/>
      <c r="BQ1276" s="126"/>
      <c r="BR1276" s="16"/>
      <c r="BS1276" s="16"/>
      <c r="BT1276" s="16"/>
      <c r="BU1276" s="16"/>
      <c r="BV1276" s="16"/>
      <c r="BW1276" s="140"/>
      <c r="BX1276" s="126"/>
      <c r="BY1276" s="16"/>
      <c r="BZ1276" s="140"/>
      <c r="CA1276" s="126"/>
      <c r="CB1276" s="16"/>
      <c r="CC1276" s="140"/>
      <c r="CD1276" s="126"/>
      <c r="CE1276" s="16"/>
      <c r="CG1276" s="12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  <c r="DR1276" s="16"/>
      <c r="DS1276" s="16"/>
      <c r="DT1276" s="16"/>
      <c r="DU1276" s="16"/>
      <c r="DV1276" s="16"/>
      <c r="DW1276" s="16"/>
      <c r="DX1276" s="16"/>
      <c r="DY1276" s="16"/>
      <c r="DZ1276" s="16"/>
      <c r="EA1276" s="16"/>
      <c r="EB1276" s="16"/>
      <c r="EC1276" s="16"/>
      <c r="ED1276" s="16"/>
      <c r="EE1276" s="16"/>
      <c r="EF1276" s="16"/>
      <c r="EG1276" s="16"/>
      <c r="EH1276" s="16"/>
      <c r="EI1276" s="16"/>
      <c r="EJ1276" s="16"/>
      <c r="EK1276" s="16"/>
      <c r="EL1276" s="16"/>
      <c r="EM1276" s="16"/>
      <c r="EN1276" s="16"/>
      <c r="EO1276" s="16"/>
      <c r="EP1276" s="16"/>
      <c r="EQ1276" s="16"/>
    </row>
    <row r="1277" spans="1:147" s="107" customFormat="1" x14ac:dyDescent="0.2">
      <c r="A1277" s="81"/>
      <c r="B1277" s="16"/>
      <c r="C1277" s="115"/>
      <c r="D1277" s="116"/>
      <c r="E1277" s="16"/>
      <c r="F1277" s="16"/>
      <c r="G1277" s="16"/>
      <c r="H1277" s="16"/>
      <c r="J1277" s="126"/>
      <c r="K1277" s="126"/>
      <c r="L1277" s="126"/>
      <c r="M1277" s="126"/>
      <c r="N1277" s="126"/>
      <c r="O1277" s="126"/>
      <c r="P1277" s="126"/>
      <c r="Q1277" s="58"/>
      <c r="R1277" s="139"/>
      <c r="S1277" s="58"/>
      <c r="T1277" s="16"/>
      <c r="U1277" s="16"/>
      <c r="V1277" s="16"/>
      <c r="W1277" s="16"/>
      <c r="X1277" s="16"/>
      <c r="Y1277" s="16"/>
      <c r="Z1277" s="16"/>
      <c r="AA1277" s="140"/>
      <c r="AB1277" s="126"/>
      <c r="AC1277" s="16"/>
      <c r="AD1277" s="16"/>
      <c r="AE1277" s="16"/>
      <c r="AF1277" s="16"/>
      <c r="AG1277" s="16"/>
      <c r="AH1277" s="140"/>
      <c r="AI1277" s="126"/>
      <c r="AJ1277" s="16"/>
      <c r="AK1277" s="16"/>
      <c r="AL1277" s="16"/>
      <c r="AM1277" s="140"/>
      <c r="AN1277" s="141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40"/>
      <c r="BG1277" s="126"/>
      <c r="BH1277" s="16"/>
      <c r="BI1277" s="16"/>
      <c r="BJ1277" s="16"/>
      <c r="BK1277" s="16"/>
      <c r="BL1277" s="16"/>
      <c r="BM1277" s="16"/>
      <c r="BN1277" s="16"/>
      <c r="BO1277" s="16"/>
      <c r="BP1277" s="140"/>
      <c r="BQ1277" s="126"/>
      <c r="BR1277" s="16"/>
      <c r="BS1277" s="16"/>
      <c r="BT1277" s="16"/>
      <c r="BU1277" s="16"/>
      <c r="BV1277" s="16"/>
      <c r="BW1277" s="140"/>
      <c r="BX1277" s="126"/>
      <c r="BY1277" s="16"/>
      <c r="BZ1277" s="140"/>
      <c r="CA1277" s="126"/>
      <c r="CB1277" s="16"/>
      <c r="CC1277" s="140"/>
      <c r="CD1277" s="126"/>
      <c r="CE1277" s="16"/>
      <c r="CG1277" s="12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  <c r="DR1277" s="16"/>
      <c r="DS1277" s="16"/>
      <c r="DT1277" s="16"/>
      <c r="DU1277" s="16"/>
      <c r="DV1277" s="16"/>
      <c r="DW1277" s="16"/>
      <c r="DX1277" s="16"/>
      <c r="DY1277" s="16"/>
      <c r="DZ1277" s="16"/>
      <c r="EA1277" s="16"/>
      <c r="EB1277" s="16"/>
      <c r="EC1277" s="16"/>
      <c r="ED1277" s="16"/>
      <c r="EE1277" s="16"/>
      <c r="EF1277" s="16"/>
      <c r="EG1277" s="16"/>
      <c r="EH1277" s="16"/>
      <c r="EI1277" s="16"/>
      <c r="EJ1277" s="16"/>
      <c r="EK1277" s="16"/>
      <c r="EL1277" s="16"/>
      <c r="EM1277" s="16"/>
      <c r="EN1277" s="16"/>
      <c r="EO1277" s="16"/>
      <c r="EP1277" s="16"/>
      <c r="EQ1277" s="16"/>
    </row>
    <row r="1278" spans="1:147" s="107" customFormat="1" x14ac:dyDescent="0.2">
      <c r="A1278" s="81"/>
      <c r="B1278" s="16"/>
      <c r="C1278" s="115"/>
      <c r="D1278" s="116"/>
      <c r="E1278" s="16"/>
      <c r="F1278" s="16"/>
      <c r="G1278" s="16"/>
      <c r="H1278" s="16"/>
      <c r="J1278" s="126"/>
      <c r="K1278" s="126"/>
      <c r="L1278" s="126"/>
      <c r="M1278" s="126"/>
      <c r="N1278" s="126"/>
      <c r="O1278" s="126"/>
      <c r="P1278" s="126"/>
      <c r="Q1278" s="58"/>
      <c r="R1278" s="139"/>
      <c r="S1278" s="58"/>
      <c r="T1278" s="16"/>
      <c r="U1278" s="16"/>
      <c r="V1278" s="16"/>
      <c r="W1278" s="16"/>
      <c r="X1278" s="16"/>
      <c r="Y1278" s="16"/>
      <c r="Z1278" s="16"/>
      <c r="AA1278" s="140"/>
      <c r="AB1278" s="126"/>
      <c r="AC1278" s="16"/>
      <c r="AD1278" s="16"/>
      <c r="AE1278" s="16"/>
      <c r="AF1278" s="16"/>
      <c r="AG1278" s="16"/>
      <c r="AH1278" s="140"/>
      <c r="AI1278" s="126"/>
      <c r="AJ1278" s="16"/>
      <c r="AK1278" s="16"/>
      <c r="AL1278" s="16"/>
      <c r="AM1278" s="140"/>
      <c r="AN1278" s="141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40"/>
      <c r="BG1278" s="126"/>
      <c r="BH1278" s="16"/>
      <c r="BI1278" s="16"/>
      <c r="BJ1278" s="16"/>
      <c r="BK1278" s="16"/>
      <c r="BL1278" s="16"/>
      <c r="BM1278" s="16"/>
      <c r="BN1278" s="16"/>
      <c r="BO1278" s="16"/>
      <c r="BP1278" s="140"/>
      <c r="BQ1278" s="126"/>
      <c r="BR1278" s="16"/>
      <c r="BS1278" s="16"/>
      <c r="BT1278" s="16"/>
      <c r="BU1278" s="16"/>
      <c r="BV1278" s="16"/>
      <c r="BW1278" s="140"/>
      <c r="BX1278" s="126"/>
      <c r="BY1278" s="16"/>
      <c r="BZ1278" s="140"/>
      <c r="CA1278" s="126"/>
      <c r="CB1278" s="16"/>
      <c r="CC1278" s="140"/>
      <c r="CD1278" s="126"/>
      <c r="CE1278" s="16"/>
      <c r="CG1278" s="126"/>
      <c r="CH1278" s="16"/>
      <c r="CI1278" s="16"/>
      <c r="CJ1278" s="16"/>
      <c r="CK1278" s="16"/>
      <c r="CL1278" s="16"/>
      <c r="CM1278" s="16"/>
      <c r="CN1278" s="16"/>
      <c r="CO1278" s="16"/>
      <c r="CP1278" s="16"/>
      <c r="CQ1278" s="16"/>
      <c r="CR1278" s="16"/>
      <c r="CS1278" s="16"/>
      <c r="CT1278" s="16"/>
      <c r="CU1278" s="16"/>
      <c r="CV1278" s="16"/>
      <c r="CW1278" s="16"/>
      <c r="CX1278" s="16"/>
      <c r="CY1278" s="16"/>
      <c r="CZ1278" s="16"/>
      <c r="DA1278" s="16"/>
      <c r="DB1278" s="16"/>
      <c r="DC1278" s="16"/>
      <c r="DD1278" s="16"/>
      <c r="DE1278" s="16"/>
      <c r="DF1278" s="16"/>
      <c r="DG1278" s="16"/>
      <c r="DH1278" s="16"/>
      <c r="DI1278" s="16"/>
      <c r="DJ1278" s="16"/>
      <c r="DK1278" s="16"/>
      <c r="DL1278" s="16"/>
      <c r="DM1278" s="16"/>
      <c r="DN1278" s="16"/>
      <c r="DO1278" s="16"/>
      <c r="DP1278" s="16"/>
      <c r="DQ1278" s="16"/>
      <c r="DR1278" s="16"/>
      <c r="DS1278" s="16"/>
      <c r="DT1278" s="16"/>
      <c r="DU1278" s="16"/>
      <c r="DV1278" s="16"/>
      <c r="DW1278" s="16"/>
      <c r="DX1278" s="16"/>
      <c r="DY1278" s="16"/>
      <c r="DZ1278" s="16"/>
      <c r="EA1278" s="16"/>
      <c r="EB1278" s="16"/>
      <c r="EC1278" s="16"/>
      <c r="ED1278" s="16"/>
      <c r="EE1278" s="16"/>
      <c r="EF1278" s="16"/>
      <c r="EG1278" s="16"/>
      <c r="EH1278" s="16"/>
      <c r="EI1278" s="16"/>
      <c r="EJ1278" s="16"/>
      <c r="EK1278" s="16"/>
      <c r="EL1278" s="16"/>
      <c r="EM1278" s="16"/>
      <c r="EN1278" s="16"/>
      <c r="EO1278" s="16"/>
      <c r="EP1278" s="16"/>
      <c r="EQ1278" s="16"/>
    </row>
    <row r="1279" spans="1:147" s="107" customFormat="1" x14ac:dyDescent="0.2">
      <c r="A1279" s="81"/>
      <c r="B1279" s="16"/>
      <c r="C1279" s="115"/>
      <c r="D1279" s="116"/>
      <c r="E1279" s="16"/>
      <c r="F1279" s="16"/>
      <c r="G1279" s="16"/>
      <c r="H1279" s="16"/>
      <c r="J1279" s="126"/>
      <c r="K1279" s="126"/>
      <c r="L1279" s="126"/>
      <c r="M1279" s="126"/>
      <c r="N1279" s="126"/>
      <c r="O1279" s="126"/>
      <c r="P1279" s="126"/>
      <c r="Q1279" s="58"/>
      <c r="R1279" s="139"/>
      <c r="S1279" s="58"/>
      <c r="T1279" s="16"/>
      <c r="U1279" s="16"/>
      <c r="V1279" s="16"/>
      <c r="W1279" s="16"/>
      <c r="X1279" s="16"/>
      <c r="Y1279" s="16"/>
      <c r="Z1279" s="16"/>
      <c r="AA1279" s="140"/>
      <c r="AB1279" s="126"/>
      <c r="AC1279" s="16"/>
      <c r="AD1279" s="16"/>
      <c r="AE1279" s="16"/>
      <c r="AF1279" s="16"/>
      <c r="AG1279" s="16"/>
      <c r="AH1279" s="140"/>
      <c r="AI1279" s="126"/>
      <c r="AJ1279" s="16"/>
      <c r="AK1279" s="16"/>
      <c r="AL1279" s="16"/>
      <c r="AM1279" s="140"/>
      <c r="AN1279" s="141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40"/>
      <c r="BG1279" s="126"/>
      <c r="BH1279" s="16"/>
      <c r="BI1279" s="16"/>
      <c r="BJ1279" s="16"/>
      <c r="BK1279" s="16"/>
      <c r="BL1279" s="16"/>
      <c r="BM1279" s="16"/>
      <c r="BN1279" s="16"/>
      <c r="BO1279" s="16"/>
      <c r="BP1279" s="140"/>
      <c r="BQ1279" s="126"/>
      <c r="BR1279" s="16"/>
      <c r="BS1279" s="16"/>
      <c r="BT1279" s="16"/>
      <c r="BU1279" s="16"/>
      <c r="BV1279" s="16"/>
      <c r="BW1279" s="140"/>
      <c r="BX1279" s="126"/>
      <c r="BY1279" s="16"/>
      <c r="BZ1279" s="140"/>
      <c r="CA1279" s="126"/>
      <c r="CB1279" s="16"/>
      <c r="CC1279" s="140"/>
      <c r="CD1279" s="126"/>
      <c r="CE1279" s="16"/>
      <c r="CG1279" s="12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  <c r="DZ1279" s="16"/>
      <c r="EA1279" s="16"/>
      <c r="EB1279" s="16"/>
      <c r="EC1279" s="16"/>
      <c r="ED1279" s="16"/>
      <c r="EE1279" s="16"/>
      <c r="EF1279" s="16"/>
      <c r="EG1279" s="16"/>
      <c r="EH1279" s="16"/>
      <c r="EI1279" s="16"/>
      <c r="EJ1279" s="16"/>
      <c r="EK1279" s="16"/>
      <c r="EL1279" s="16"/>
      <c r="EM1279" s="16"/>
      <c r="EN1279" s="16"/>
      <c r="EO1279" s="16"/>
      <c r="EP1279" s="16"/>
      <c r="EQ1279" s="16"/>
    </row>
    <row r="1280" spans="1:147" s="107" customFormat="1" x14ac:dyDescent="0.2">
      <c r="A1280" s="81"/>
      <c r="B1280" s="16"/>
      <c r="C1280" s="115"/>
      <c r="D1280" s="116"/>
      <c r="E1280" s="16"/>
      <c r="F1280" s="16"/>
      <c r="G1280" s="16"/>
      <c r="H1280" s="16"/>
      <c r="J1280" s="126"/>
      <c r="K1280" s="126"/>
      <c r="L1280" s="126"/>
      <c r="M1280" s="126"/>
      <c r="N1280" s="126"/>
      <c r="O1280" s="126"/>
      <c r="P1280" s="126"/>
      <c r="Q1280" s="58"/>
      <c r="R1280" s="139"/>
      <c r="S1280" s="58"/>
      <c r="T1280" s="16"/>
      <c r="U1280" s="16"/>
      <c r="V1280" s="16"/>
      <c r="W1280" s="16"/>
      <c r="X1280" s="16"/>
      <c r="Y1280" s="16"/>
      <c r="Z1280" s="16"/>
      <c r="AA1280" s="140"/>
      <c r="AB1280" s="126"/>
      <c r="AC1280" s="16"/>
      <c r="AD1280" s="16"/>
      <c r="AE1280" s="16"/>
      <c r="AF1280" s="16"/>
      <c r="AG1280" s="16"/>
      <c r="AH1280" s="140"/>
      <c r="AI1280" s="126"/>
      <c r="AJ1280" s="16"/>
      <c r="AK1280" s="16"/>
      <c r="AL1280" s="16"/>
      <c r="AM1280" s="140"/>
      <c r="AN1280" s="141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40"/>
      <c r="BG1280" s="126"/>
      <c r="BH1280" s="16"/>
      <c r="BI1280" s="16"/>
      <c r="BJ1280" s="16"/>
      <c r="BK1280" s="16"/>
      <c r="BL1280" s="16"/>
      <c r="BM1280" s="16"/>
      <c r="BN1280" s="16"/>
      <c r="BO1280" s="16"/>
      <c r="BP1280" s="140"/>
      <c r="BQ1280" s="126"/>
      <c r="BR1280" s="16"/>
      <c r="BS1280" s="16"/>
      <c r="BT1280" s="16"/>
      <c r="BU1280" s="16"/>
      <c r="BV1280" s="16"/>
      <c r="BW1280" s="140"/>
      <c r="BX1280" s="126"/>
      <c r="BY1280" s="16"/>
      <c r="BZ1280" s="140"/>
      <c r="CA1280" s="126"/>
      <c r="CB1280" s="16"/>
      <c r="CC1280" s="140"/>
      <c r="CD1280" s="126"/>
      <c r="CE1280" s="16"/>
      <c r="CG1280" s="126"/>
      <c r="CH1280" s="16"/>
      <c r="CI1280" s="16"/>
      <c r="CJ1280" s="16"/>
      <c r="CK1280" s="16"/>
      <c r="CL1280" s="16"/>
      <c r="CM1280" s="16"/>
      <c r="CN1280" s="16"/>
      <c r="CO1280" s="16"/>
      <c r="CP1280" s="16"/>
      <c r="CQ1280" s="16"/>
      <c r="CR1280" s="16"/>
      <c r="CS1280" s="16"/>
      <c r="CT1280" s="16"/>
      <c r="CU1280" s="16"/>
      <c r="CV1280" s="16"/>
      <c r="CW1280" s="16"/>
      <c r="CX1280" s="16"/>
      <c r="CY1280" s="16"/>
      <c r="CZ1280" s="16"/>
      <c r="DA1280" s="16"/>
      <c r="DB1280" s="16"/>
      <c r="DC1280" s="16"/>
      <c r="DD1280" s="16"/>
      <c r="DE1280" s="16"/>
      <c r="DF1280" s="16"/>
      <c r="DG1280" s="16"/>
      <c r="DH1280" s="16"/>
      <c r="DI1280" s="16"/>
      <c r="DJ1280" s="16"/>
      <c r="DK1280" s="16"/>
      <c r="DL1280" s="16"/>
      <c r="DM1280" s="16"/>
      <c r="DN1280" s="16"/>
      <c r="DO1280" s="16"/>
      <c r="DP1280" s="16"/>
      <c r="DQ1280" s="16"/>
      <c r="DR1280" s="16"/>
      <c r="DS1280" s="16"/>
      <c r="DT1280" s="16"/>
      <c r="DU1280" s="16"/>
      <c r="DV1280" s="16"/>
      <c r="DW1280" s="16"/>
      <c r="DX1280" s="16"/>
      <c r="DY1280" s="16"/>
      <c r="DZ1280" s="16"/>
      <c r="EA1280" s="16"/>
      <c r="EB1280" s="16"/>
      <c r="EC1280" s="16"/>
      <c r="ED1280" s="16"/>
      <c r="EE1280" s="16"/>
      <c r="EF1280" s="16"/>
      <c r="EG1280" s="16"/>
      <c r="EH1280" s="16"/>
      <c r="EI1280" s="16"/>
      <c r="EJ1280" s="16"/>
      <c r="EK1280" s="16"/>
      <c r="EL1280" s="16"/>
      <c r="EM1280" s="16"/>
      <c r="EN1280" s="16"/>
      <c r="EO1280" s="16"/>
      <c r="EP1280" s="16"/>
      <c r="EQ1280" s="16"/>
    </row>
    <row r="1281" spans="1:147" s="107" customFormat="1" x14ac:dyDescent="0.2">
      <c r="A1281" s="81"/>
      <c r="B1281" s="16"/>
      <c r="C1281" s="115"/>
      <c r="D1281" s="116"/>
      <c r="E1281" s="16"/>
      <c r="F1281" s="16"/>
      <c r="G1281" s="16"/>
      <c r="H1281" s="16"/>
      <c r="J1281" s="126"/>
      <c r="K1281" s="126"/>
      <c r="L1281" s="126"/>
      <c r="M1281" s="126"/>
      <c r="N1281" s="126"/>
      <c r="O1281" s="126"/>
      <c r="P1281" s="126"/>
      <c r="Q1281" s="58"/>
      <c r="R1281" s="139"/>
      <c r="S1281" s="58"/>
      <c r="T1281" s="16"/>
      <c r="U1281" s="16"/>
      <c r="V1281" s="16"/>
      <c r="W1281" s="16"/>
      <c r="X1281" s="16"/>
      <c r="Y1281" s="16"/>
      <c r="Z1281" s="16"/>
      <c r="AA1281" s="140"/>
      <c r="AB1281" s="126"/>
      <c r="AC1281" s="16"/>
      <c r="AD1281" s="16"/>
      <c r="AE1281" s="16"/>
      <c r="AF1281" s="16"/>
      <c r="AG1281" s="16"/>
      <c r="AH1281" s="140"/>
      <c r="AI1281" s="126"/>
      <c r="AJ1281" s="16"/>
      <c r="AK1281" s="16"/>
      <c r="AL1281" s="16"/>
      <c r="AM1281" s="140"/>
      <c r="AN1281" s="141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40"/>
      <c r="BG1281" s="126"/>
      <c r="BH1281" s="16"/>
      <c r="BI1281" s="16"/>
      <c r="BJ1281" s="16"/>
      <c r="BK1281" s="16"/>
      <c r="BL1281" s="16"/>
      <c r="BM1281" s="16"/>
      <c r="BN1281" s="16"/>
      <c r="BO1281" s="16"/>
      <c r="BP1281" s="140"/>
      <c r="BQ1281" s="126"/>
      <c r="BR1281" s="16"/>
      <c r="BS1281" s="16"/>
      <c r="BT1281" s="16"/>
      <c r="BU1281" s="16"/>
      <c r="BV1281" s="16"/>
      <c r="BW1281" s="140"/>
      <c r="BX1281" s="126"/>
      <c r="BY1281" s="16"/>
      <c r="BZ1281" s="140"/>
      <c r="CA1281" s="126"/>
      <c r="CB1281" s="16"/>
      <c r="CC1281" s="140"/>
      <c r="CD1281" s="126"/>
      <c r="CE1281" s="16"/>
      <c r="CG1281" s="12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  <c r="DZ1281" s="16"/>
      <c r="EA1281" s="16"/>
      <c r="EB1281" s="16"/>
      <c r="EC1281" s="16"/>
      <c r="ED1281" s="16"/>
      <c r="EE1281" s="16"/>
      <c r="EF1281" s="16"/>
      <c r="EG1281" s="16"/>
      <c r="EH1281" s="16"/>
      <c r="EI1281" s="16"/>
      <c r="EJ1281" s="16"/>
      <c r="EK1281" s="16"/>
      <c r="EL1281" s="16"/>
      <c r="EM1281" s="16"/>
      <c r="EN1281" s="16"/>
      <c r="EO1281" s="16"/>
      <c r="EP1281" s="16"/>
      <c r="EQ1281" s="16"/>
    </row>
    <row r="1282" spans="1:147" s="107" customFormat="1" x14ac:dyDescent="0.2">
      <c r="A1282" s="81"/>
      <c r="B1282" s="16"/>
      <c r="C1282" s="115"/>
      <c r="D1282" s="116"/>
      <c r="E1282" s="16"/>
      <c r="F1282" s="16"/>
      <c r="G1282" s="16"/>
      <c r="H1282" s="16"/>
      <c r="J1282" s="126"/>
      <c r="K1282" s="126"/>
      <c r="L1282" s="126"/>
      <c r="M1282" s="126"/>
      <c r="N1282" s="126"/>
      <c r="O1282" s="126"/>
      <c r="P1282" s="126"/>
      <c r="Q1282" s="58"/>
      <c r="R1282" s="139"/>
      <c r="S1282" s="58"/>
      <c r="T1282" s="16"/>
      <c r="U1282" s="16"/>
      <c r="V1282" s="16"/>
      <c r="W1282" s="16"/>
      <c r="X1282" s="16"/>
      <c r="Y1282" s="16"/>
      <c r="Z1282" s="16"/>
      <c r="AA1282" s="140"/>
      <c r="AB1282" s="126"/>
      <c r="AC1282" s="16"/>
      <c r="AD1282" s="16"/>
      <c r="AE1282" s="16"/>
      <c r="AF1282" s="16"/>
      <c r="AG1282" s="16"/>
      <c r="AH1282" s="140"/>
      <c r="AI1282" s="126"/>
      <c r="AJ1282" s="16"/>
      <c r="AK1282" s="16"/>
      <c r="AL1282" s="16"/>
      <c r="AM1282" s="140"/>
      <c r="AN1282" s="141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40"/>
      <c r="BG1282" s="126"/>
      <c r="BH1282" s="16"/>
      <c r="BI1282" s="16"/>
      <c r="BJ1282" s="16"/>
      <c r="BK1282" s="16"/>
      <c r="BL1282" s="16"/>
      <c r="BM1282" s="16"/>
      <c r="BN1282" s="16"/>
      <c r="BO1282" s="16"/>
      <c r="BP1282" s="140"/>
      <c r="BQ1282" s="126"/>
      <c r="BR1282" s="16"/>
      <c r="BS1282" s="16"/>
      <c r="BT1282" s="16"/>
      <c r="BU1282" s="16"/>
      <c r="BV1282" s="16"/>
      <c r="BW1282" s="140"/>
      <c r="BX1282" s="126"/>
      <c r="BY1282" s="16"/>
      <c r="BZ1282" s="140"/>
      <c r="CA1282" s="126"/>
      <c r="CB1282" s="16"/>
      <c r="CC1282" s="140"/>
      <c r="CD1282" s="126"/>
      <c r="CE1282" s="16"/>
      <c r="CG1282" s="126"/>
      <c r="CH1282" s="16"/>
      <c r="CI1282" s="16"/>
      <c r="CJ1282" s="16"/>
      <c r="CK1282" s="16"/>
      <c r="CL1282" s="16"/>
      <c r="CM1282" s="16"/>
      <c r="CN1282" s="16"/>
      <c r="CO1282" s="16"/>
      <c r="CP1282" s="16"/>
      <c r="CQ1282" s="16"/>
      <c r="CR1282" s="16"/>
      <c r="CS1282" s="16"/>
      <c r="CT1282" s="16"/>
      <c r="CU1282" s="16"/>
      <c r="CV1282" s="16"/>
      <c r="CW1282" s="16"/>
      <c r="CX1282" s="16"/>
      <c r="CY1282" s="16"/>
      <c r="CZ1282" s="16"/>
      <c r="DA1282" s="16"/>
      <c r="DB1282" s="16"/>
      <c r="DC1282" s="16"/>
      <c r="DD1282" s="16"/>
      <c r="DE1282" s="16"/>
      <c r="DF1282" s="16"/>
      <c r="DG1282" s="16"/>
      <c r="DH1282" s="16"/>
      <c r="DI1282" s="16"/>
      <c r="DJ1282" s="16"/>
      <c r="DK1282" s="16"/>
      <c r="DL1282" s="16"/>
      <c r="DM1282" s="16"/>
      <c r="DN1282" s="16"/>
      <c r="DO1282" s="16"/>
      <c r="DP1282" s="16"/>
      <c r="DQ1282" s="16"/>
      <c r="DR1282" s="16"/>
      <c r="DS1282" s="16"/>
      <c r="DT1282" s="16"/>
      <c r="DU1282" s="16"/>
      <c r="DV1282" s="16"/>
      <c r="DW1282" s="16"/>
      <c r="DX1282" s="16"/>
      <c r="DY1282" s="16"/>
      <c r="DZ1282" s="16"/>
      <c r="EA1282" s="16"/>
      <c r="EB1282" s="16"/>
      <c r="EC1282" s="16"/>
      <c r="ED1282" s="16"/>
      <c r="EE1282" s="16"/>
      <c r="EF1282" s="16"/>
      <c r="EG1282" s="16"/>
      <c r="EH1282" s="16"/>
      <c r="EI1282" s="16"/>
      <c r="EJ1282" s="16"/>
      <c r="EK1282" s="16"/>
      <c r="EL1282" s="16"/>
      <c r="EM1282" s="16"/>
      <c r="EN1282" s="16"/>
      <c r="EO1282" s="16"/>
      <c r="EP1282" s="16"/>
      <c r="EQ1282" s="16"/>
    </row>
    <row r="1283" spans="1:147" s="107" customFormat="1" x14ac:dyDescent="0.2">
      <c r="A1283" s="81"/>
      <c r="B1283" s="16"/>
      <c r="C1283" s="115"/>
      <c r="D1283" s="116"/>
      <c r="E1283" s="16"/>
      <c r="F1283" s="16"/>
      <c r="G1283" s="16"/>
      <c r="H1283" s="16"/>
      <c r="J1283" s="126"/>
      <c r="K1283" s="126"/>
      <c r="L1283" s="126"/>
      <c r="M1283" s="126"/>
      <c r="N1283" s="126"/>
      <c r="O1283" s="126"/>
      <c r="P1283" s="126"/>
      <c r="Q1283" s="58"/>
      <c r="R1283" s="139"/>
      <c r="S1283" s="58"/>
      <c r="T1283" s="16"/>
      <c r="U1283" s="16"/>
      <c r="V1283" s="16"/>
      <c r="W1283" s="16"/>
      <c r="X1283" s="16"/>
      <c r="Y1283" s="16"/>
      <c r="Z1283" s="16"/>
      <c r="AA1283" s="140"/>
      <c r="AB1283" s="126"/>
      <c r="AC1283" s="16"/>
      <c r="AD1283" s="16"/>
      <c r="AE1283" s="16"/>
      <c r="AF1283" s="16"/>
      <c r="AG1283" s="16"/>
      <c r="AH1283" s="140"/>
      <c r="AI1283" s="126"/>
      <c r="AJ1283" s="16"/>
      <c r="AK1283" s="16"/>
      <c r="AL1283" s="16"/>
      <c r="AM1283" s="140"/>
      <c r="AN1283" s="141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40"/>
      <c r="BG1283" s="126"/>
      <c r="BH1283" s="16"/>
      <c r="BI1283" s="16"/>
      <c r="BJ1283" s="16"/>
      <c r="BK1283" s="16"/>
      <c r="BL1283" s="16"/>
      <c r="BM1283" s="16"/>
      <c r="BN1283" s="16"/>
      <c r="BO1283" s="16"/>
      <c r="BP1283" s="140"/>
      <c r="BQ1283" s="126"/>
      <c r="BR1283" s="16"/>
      <c r="BS1283" s="16"/>
      <c r="BT1283" s="16"/>
      <c r="BU1283" s="16"/>
      <c r="BV1283" s="16"/>
      <c r="BW1283" s="140"/>
      <c r="BX1283" s="126"/>
      <c r="BY1283" s="16"/>
      <c r="BZ1283" s="140"/>
      <c r="CA1283" s="126"/>
      <c r="CB1283" s="16"/>
      <c r="CC1283" s="140"/>
      <c r="CD1283" s="126"/>
      <c r="CE1283" s="16"/>
      <c r="CG1283" s="12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  <c r="DR1283" s="16"/>
      <c r="DS1283" s="16"/>
      <c r="DT1283" s="16"/>
      <c r="DU1283" s="16"/>
      <c r="DV1283" s="16"/>
      <c r="DW1283" s="16"/>
      <c r="DX1283" s="16"/>
      <c r="DY1283" s="16"/>
      <c r="DZ1283" s="16"/>
      <c r="EA1283" s="16"/>
      <c r="EB1283" s="16"/>
      <c r="EC1283" s="16"/>
      <c r="ED1283" s="16"/>
      <c r="EE1283" s="16"/>
      <c r="EF1283" s="16"/>
      <c r="EG1283" s="16"/>
      <c r="EH1283" s="16"/>
      <c r="EI1283" s="16"/>
      <c r="EJ1283" s="16"/>
      <c r="EK1283" s="16"/>
      <c r="EL1283" s="16"/>
      <c r="EM1283" s="16"/>
      <c r="EN1283" s="16"/>
      <c r="EO1283" s="16"/>
      <c r="EP1283" s="16"/>
      <c r="EQ1283" s="16"/>
    </row>
    <row r="1284" spans="1:147" s="107" customFormat="1" x14ac:dyDescent="0.2">
      <c r="A1284" s="81"/>
      <c r="B1284" s="16"/>
      <c r="C1284" s="115"/>
      <c r="D1284" s="116"/>
      <c r="E1284" s="16"/>
      <c r="F1284" s="16"/>
      <c r="G1284" s="16"/>
      <c r="H1284" s="16"/>
      <c r="J1284" s="126"/>
      <c r="K1284" s="126"/>
      <c r="L1284" s="126"/>
      <c r="M1284" s="126"/>
      <c r="N1284" s="126"/>
      <c r="O1284" s="126"/>
      <c r="P1284" s="126"/>
      <c r="Q1284" s="58"/>
      <c r="R1284" s="139"/>
      <c r="S1284" s="58"/>
      <c r="T1284" s="16"/>
      <c r="U1284" s="16"/>
      <c r="V1284" s="16"/>
      <c r="W1284" s="16"/>
      <c r="X1284" s="16"/>
      <c r="Y1284" s="16"/>
      <c r="Z1284" s="16"/>
      <c r="AA1284" s="140"/>
      <c r="AB1284" s="126"/>
      <c r="AC1284" s="16"/>
      <c r="AD1284" s="16"/>
      <c r="AE1284" s="16"/>
      <c r="AF1284" s="16"/>
      <c r="AG1284" s="16"/>
      <c r="AH1284" s="140"/>
      <c r="AI1284" s="126"/>
      <c r="AJ1284" s="16"/>
      <c r="AK1284" s="16"/>
      <c r="AL1284" s="16"/>
      <c r="AM1284" s="140"/>
      <c r="AN1284" s="141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40"/>
      <c r="BG1284" s="126"/>
      <c r="BH1284" s="16"/>
      <c r="BI1284" s="16"/>
      <c r="BJ1284" s="16"/>
      <c r="BK1284" s="16"/>
      <c r="BL1284" s="16"/>
      <c r="BM1284" s="16"/>
      <c r="BN1284" s="16"/>
      <c r="BO1284" s="16"/>
      <c r="BP1284" s="140"/>
      <c r="BQ1284" s="126"/>
      <c r="BR1284" s="16"/>
      <c r="BS1284" s="16"/>
      <c r="BT1284" s="16"/>
      <c r="BU1284" s="16"/>
      <c r="BV1284" s="16"/>
      <c r="BW1284" s="140"/>
      <c r="BX1284" s="126"/>
      <c r="BY1284" s="16"/>
      <c r="BZ1284" s="140"/>
      <c r="CA1284" s="126"/>
      <c r="CB1284" s="16"/>
      <c r="CC1284" s="140"/>
      <c r="CD1284" s="126"/>
      <c r="CE1284" s="16"/>
      <c r="CG1284" s="12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  <c r="DR1284" s="16"/>
      <c r="DS1284" s="16"/>
      <c r="DT1284" s="16"/>
      <c r="DU1284" s="16"/>
      <c r="DV1284" s="16"/>
      <c r="DW1284" s="16"/>
      <c r="DX1284" s="16"/>
      <c r="DY1284" s="16"/>
      <c r="DZ1284" s="16"/>
      <c r="EA1284" s="16"/>
      <c r="EB1284" s="16"/>
      <c r="EC1284" s="16"/>
      <c r="ED1284" s="16"/>
      <c r="EE1284" s="16"/>
      <c r="EF1284" s="16"/>
      <c r="EG1284" s="16"/>
      <c r="EH1284" s="16"/>
      <c r="EI1284" s="16"/>
      <c r="EJ1284" s="16"/>
      <c r="EK1284" s="16"/>
      <c r="EL1284" s="16"/>
      <c r="EM1284" s="16"/>
      <c r="EN1284" s="16"/>
      <c r="EO1284" s="16"/>
      <c r="EP1284" s="16"/>
      <c r="EQ1284" s="16"/>
    </row>
    <row r="1285" spans="1:147" s="107" customFormat="1" x14ac:dyDescent="0.2">
      <c r="A1285" s="81"/>
      <c r="B1285" s="16"/>
      <c r="C1285" s="115"/>
      <c r="D1285" s="116"/>
      <c r="E1285" s="16"/>
      <c r="F1285" s="16"/>
      <c r="G1285" s="16"/>
      <c r="H1285" s="16"/>
      <c r="J1285" s="126"/>
      <c r="K1285" s="126"/>
      <c r="L1285" s="126"/>
      <c r="M1285" s="126"/>
      <c r="N1285" s="126"/>
      <c r="O1285" s="126"/>
      <c r="P1285" s="126"/>
      <c r="Q1285" s="58"/>
      <c r="R1285" s="139"/>
      <c r="S1285" s="58"/>
      <c r="T1285" s="16"/>
      <c r="U1285" s="16"/>
      <c r="V1285" s="16"/>
      <c r="W1285" s="16"/>
      <c r="X1285" s="16"/>
      <c r="Y1285" s="16"/>
      <c r="Z1285" s="16"/>
      <c r="AA1285" s="140"/>
      <c r="AB1285" s="126"/>
      <c r="AC1285" s="16"/>
      <c r="AD1285" s="16"/>
      <c r="AE1285" s="16"/>
      <c r="AF1285" s="16"/>
      <c r="AG1285" s="16"/>
      <c r="AH1285" s="140"/>
      <c r="AI1285" s="126"/>
      <c r="AJ1285" s="16"/>
      <c r="AK1285" s="16"/>
      <c r="AL1285" s="16"/>
      <c r="AM1285" s="140"/>
      <c r="AN1285" s="141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40"/>
      <c r="BG1285" s="126"/>
      <c r="BH1285" s="16"/>
      <c r="BI1285" s="16"/>
      <c r="BJ1285" s="16"/>
      <c r="BK1285" s="16"/>
      <c r="BL1285" s="16"/>
      <c r="BM1285" s="16"/>
      <c r="BN1285" s="16"/>
      <c r="BO1285" s="16"/>
      <c r="BP1285" s="140"/>
      <c r="BQ1285" s="126"/>
      <c r="BR1285" s="16"/>
      <c r="BS1285" s="16"/>
      <c r="BT1285" s="16"/>
      <c r="BU1285" s="16"/>
      <c r="BV1285" s="16"/>
      <c r="BW1285" s="140"/>
      <c r="BX1285" s="126"/>
      <c r="BY1285" s="16"/>
      <c r="BZ1285" s="140"/>
      <c r="CA1285" s="126"/>
      <c r="CB1285" s="16"/>
      <c r="CC1285" s="140"/>
      <c r="CD1285" s="126"/>
      <c r="CE1285" s="16"/>
      <c r="CG1285" s="126"/>
      <c r="CH1285" s="16"/>
      <c r="CI1285" s="16"/>
      <c r="CJ1285" s="16"/>
      <c r="CK1285" s="16"/>
      <c r="CL1285" s="16"/>
      <c r="CM1285" s="16"/>
      <c r="CN1285" s="16"/>
      <c r="CO1285" s="16"/>
      <c r="CP1285" s="16"/>
      <c r="CQ1285" s="16"/>
      <c r="CR1285" s="16"/>
      <c r="CS1285" s="16"/>
      <c r="CT1285" s="16"/>
      <c r="CU1285" s="16"/>
      <c r="CV1285" s="16"/>
      <c r="CW1285" s="16"/>
      <c r="CX1285" s="16"/>
      <c r="CY1285" s="16"/>
      <c r="CZ1285" s="16"/>
      <c r="DA1285" s="16"/>
      <c r="DB1285" s="16"/>
      <c r="DC1285" s="16"/>
      <c r="DD1285" s="16"/>
      <c r="DE1285" s="16"/>
      <c r="DF1285" s="16"/>
      <c r="DG1285" s="16"/>
      <c r="DH1285" s="16"/>
      <c r="DI1285" s="16"/>
      <c r="DJ1285" s="16"/>
      <c r="DK1285" s="16"/>
      <c r="DL1285" s="16"/>
      <c r="DM1285" s="16"/>
      <c r="DN1285" s="16"/>
      <c r="DO1285" s="16"/>
      <c r="DP1285" s="16"/>
      <c r="DQ1285" s="16"/>
      <c r="DR1285" s="16"/>
      <c r="DS1285" s="16"/>
      <c r="DT1285" s="16"/>
      <c r="DU1285" s="16"/>
      <c r="DV1285" s="16"/>
      <c r="DW1285" s="16"/>
      <c r="DX1285" s="16"/>
      <c r="DY1285" s="16"/>
      <c r="DZ1285" s="16"/>
      <c r="EA1285" s="16"/>
      <c r="EB1285" s="16"/>
      <c r="EC1285" s="16"/>
      <c r="ED1285" s="16"/>
      <c r="EE1285" s="16"/>
      <c r="EF1285" s="16"/>
      <c r="EG1285" s="16"/>
      <c r="EH1285" s="16"/>
      <c r="EI1285" s="16"/>
      <c r="EJ1285" s="16"/>
      <c r="EK1285" s="16"/>
      <c r="EL1285" s="16"/>
      <c r="EM1285" s="16"/>
      <c r="EN1285" s="16"/>
      <c r="EO1285" s="16"/>
      <c r="EP1285" s="16"/>
      <c r="EQ1285" s="16"/>
    </row>
    <row r="1286" spans="1:147" s="107" customFormat="1" x14ac:dyDescent="0.2">
      <c r="A1286" s="81"/>
      <c r="B1286" s="16"/>
      <c r="C1286" s="115"/>
      <c r="D1286" s="116"/>
      <c r="E1286" s="16"/>
      <c r="F1286" s="16"/>
      <c r="G1286" s="16"/>
      <c r="H1286" s="16"/>
      <c r="J1286" s="126"/>
      <c r="K1286" s="126"/>
      <c r="L1286" s="126"/>
      <c r="M1286" s="126"/>
      <c r="N1286" s="126"/>
      <c r="O1286" s="126"/>
      <c r="P1286" s="126"/>
      <c r="Q1286" s="58"/>
      <c r="R1286" s="139"/>
      <c r="S1286" s="58"/>
      <c r="T1286" s="16"/>
      <c r="U1286" s="16"/>
      <c r="V1286" s="16"/>
      <c r="W1286" s="16"/>
      <c r="X1286" s="16"/>
      <c r="Y1286" s="16"/>
      <c r="Z1286" s="16"/>
      <c r="AA1286" s="140"/>
      <c r="AB1286" s="126"/>
      <c r="AC1286" s="16"/>
      <c r="AD1286" s="16"/>
      <c r="AE1286" s="16"/>
      <c r="AF1286" s="16"/>
      <c r="AG1286" s="16"/>
      <c r="AH1286" s="140"/>
      <c r="AI1286" s="126"/>
      <c r="AJ1286" s="16"/>
      <c r="AK1286" s="16"/>
      <c r="AL1286" s="16"/>
      <c r="AM1286" s="140"/>
      <c r="AN1286" s="141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40"/>
      <c r="BG1286" s="126"/>
      <c r="BH1286" s="16"/>
      <c r="BI1286" s="16"/>
      <c r="BJ1286" s="16"/>
      <c r="BK1286" s="16"/>
      <c r="BL1286" s="16"/>
      <c r="BM1286" s="16"/>
      <c r="BN1286" s="16"/>
      <c r="BO1286" s="16"/>
      <c r="BP1286" s="140"/>
      <c r="BQ1286" s="126"/>
      <c r="BR1286" s="16"/>
      <c r="BS1286" s="16"/>
      <c r="BT1286" s="16"/>
      <c r="BU1286" s="16"/>
      <c r="BV1286" s="16"/>
      <c r="BW1286" s="140"/>
      <c r="BX1286" s="126"/>
      <c r="BY1286" s="16"/>
      <c r="BZ1286" s="140"/>
      <c r="CA1286" s="126"/>
      <c r="CB1286" s="16"/>
      <c r="CC1286" s="140"/>
      <c r="CD1286" s="126"/>
      <c r="CE1286" s="16"/>
      <c r="CG1286" s="12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  <c r="DR1286" s="16"/>
      <c r="DS1286" s="16"/>
      <c r="DT1286" s="16"/>
      <c r="DU1286" s="16"/>
      <c r="DV1286" s="16"/>
      <c r="DW1286" s="16"/>
      <c r="DX1286" s="16"/>
      <c r="DY1286" s="16"/>
      <c r="DZ1286" s="16"/>
      <c r="EA1286" s="16"/>
      <c r="EB1286" s="16"/>
      <c r="EC1286" s="16"/>
      <c r="ED1286" s="16"/>
      <c r="EE1286" s="16"/>
      <c r="EF1286" s="16"/>
      <c r="EG1286" s="16"/>
      <c r="EH1286" s="16"/>
      <c r="EI1286" s="16"/>
      <c r="EJ1286" s="16"/>
      <c r="EK1286" s="16"/>
      <c r="EL1286" s="16"/>
      <c r="EM1286" s="16"/>
      <c r="EN1286" s="16"/>
      <c r="EO1286" s="16"/>
      <c r="EP1286" s="16"/>
      <c r="EQ1286" s="16"/>
    </row>
    <row r="1287" spans="1:147" s="107" customFormat="1" x14ac:dyDescent="0.2">
      <c r="A1287" s="81"/>
      <c r="B1287" s="16"/>
      <c r="C1287" s="115"/>
      <c r="D1287" s="116"/>
      <c r="E1287" s="16"/>
      <c r="F1287" s="16"/>
      <c r="G1287" s="16"/>
      <c r="H1287" s="16"/>
      <c r="J1287" s="126"/>
      <c r="K1287" s="126"/>
      <c r="L1287" s="126"/>
      <c r="M1287" s="126"/>
      <c r="N1287" s="126"/>
      <c r="O1287" s="126"/>
      <c r="P1287" s="126"/>
      <c r="Q1287" s="58"/>
      <c r="R1287" s="139"/>
      <c r="S1287" s="58"/>
      <c r="T1287" s="16"/>
      <c r="U1287" s="16"/>
      <c r="V1287" s="16"/>
      <c r="W1287" s="16"/>
      <c r="X1287" s="16"/>
      <c r="Y1287" s="16"/>
      <c r="Z1287" s="16"/>
      <c r="AA1287" s="140"/>
      <c r="AB1287" s="126"/>
      <c r="AC1287" s="16"/>
      <c r="AD1287" s="16"/>
      <c r="AE1287" s="16"/>
      <c r="AF1287" s="16"/>
      <c r="AG1287" s="16"/>
      <c r="AH1287" s="140"/>
      <c r="AI1287" s="126"/>
      <c r="AJ1287" s="16"/>
      <c r="AK1287" s="16"/>
      <c r="AL1287" s="16"/>
      <c r="AM1287" s="140"/>
      <c r="AN1287" s="141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40"/>
      <c r="BG1287" s="126"/>
      <c r="BH1287" s="16"/>
      <c r="BI1287" s="16"/>
      <c r="BJ1287" s="16"/>
      <c r="BK1287" s="16"/>
      <c r="BL1287" s="16"/>
      <c r="BM1287" s="16"/>
      <c r="BN1287" s="16"/>
      <c r="BO1287" s="16"/>
      <c r="BP1287" s="140"/>
      <c r="BQ1287" s="126"/>
      <c r="BR1287" s="16"/>
      <c r="BS1287" s="16"/>
      <c r="BT1287" s="16"/>
      <c r="BU1287" s="16"/>
      <c r="BV1287" s="16"/>
      <c r="BW1287" s="140"/>
      <c r="BX1287" s="126"/>
      <c r="BY1287" s="16"/>
      <c r="BZ1287" s="140"/>
      <c r="CA1287" s="126"/>
      <c r="CB1287" s="16"/>
      <c r="CC1287" s="140"/>
      <c r="CD1287" s="126"/>
      <c r="CE1287" s="16"/>
      <c r="CG1287" s="126"/>
      <c r="CH1287" s="16"/>
      <c r="CI1287" s="16"/>
      <c r="CJ1287" s="16"/>
      <c r="CK1287" s="16"/>
      <c r="CL1287" s="16"/>
      <c r="CM1287" s="16"/>
      <c r="CN1287" s="16"/>
      <c r="CO1287" s="16"/>
      <c r="CP1287" s="16"/>
      <c r="CQ1287" s="16"/>
      <c r="CR1287" s="16"/>
      <c r="CS1287" s="16"/>
      <c r="CT1287" s="16"/>
      <c r="CU1287" s="16"/>
      <c r="CV1287" s="16"/>
      <c r="CW1287" s="16"/>
      <c r="CX1287" s="16"/>
      <c r="CY1287" s="16"/>
      <c r="CZ1287" s="16"/>
      <c r="DA1287" s="16"/>
      <c r="DB1287" s="16"/>
      <c r="DC1287" s="16"/>
      <c r="DD1287" s="16"/>
      <c r="DE1287" s="16"/>
      <c r="DF1287" s="16"/>
      <c r="DG1287" s="16"/>
      <c r="DH1287" s="16"/>
      <c r="DI1287" s="16"/>
      <c r="DJ1287" s="16"/>
      <c r="DK1287" s="16"/>
      <c r="DL1287" s="16"/>
      <c r="DM1287" s="16"/>
      <c r="DN1287" s="16"/>
      <c r="DO1287" s="16"/>
      <c r="DP1287" s="16"/>
      <c r="DQ1287" s="16"/>
      <c r="DR1287" s="16"/>
      <c r="DS1287" s="16"/>
      <c r="DT1287" s="16"/>
      <c r="DU1287" s="16"/>
      <c r="DV1287" s="16"/>
      <c r="DW1287" s="16"/>
      <c r="DX1287" s="16"/>
      <c r="DY1287" s="16"/>
      <c r="DZ1287" s="16"/>
      <c r="EA1287" s="16"/>
      <c r="EB1287" s="16"/>
      <c r="EC1287" s="16"/>
      <c r="ED1287" s="16"/>
      <c r="EE1287" s="16"/>
      <c r="EF1287" s="16"/>
      <c r="EG1287" s="16"/>
      <c r="EH1287" s="16"/>
      <c r="EI1287" s="16"/>
      <c r="EJ1287" s="16"/>
      <c r="EK1287" s="16"/>
      <c r="EL1287" s="16"/>
      <c r="EM1287" s="16"/>
      <c r="EN1287" s="16"/>
      <c r="EO1287" s="16"/>
      <c r="EP1287" s="16"/>
      <c r="EQ1287" s="16"/>
    </row>
    <row r="1288" spans="1:147" s="107" customFormat="1" x14ac:dyDescent="0.2">
      <c r="A1288" s="81"/>
      <c r="B1288" s="16"/>
      <c r="C1288" s="115"/>
      <c r="D1288" s="116"/>
      <c r="E1288" s="16"/>
      <c r="F1288" s="16"/>
      <c r="G1288" s="16"/>
      <c r="H1288" s="16"/>
      <c r="J1288" s="126"/>
      <c r="K1288" s="126"/>
      <c r="L1288" s="126"/>
      <c r="M1288" s="126"/>
      <c r="N1288" s="126"/>
      <c r="O1288" s="126"/>
      <c r="P1288" s="126"/>
      <c r="Q1288" s="58"/>
      <c r="R1288" s="139"/>
      <c r="S1288" s="58"/>
      <c r="T1288" s="16"/>
      <c r="U1288" s="16"/>
      <c r="V1288" s="16"/>
      <c r="W1288" s="16"/>
      <c r="X1288" s="16"/>
      <c r="Y1288" s="16"/>
      <c r="Z1288" s="16"/>
      <c r="AA1288" s="140"/>
      <c r="AB1288" s="126"/>
      <c r="AC1288" s="16"/>
      <c r="AD1288" s="16"/>
      <c r="AE1288" s="16"/>
      <c r="AF1288" s="16"/>
      <c r="AG1288" s="16"/>
      <c r="AH1288" s="140"/>
      <c r="AI1288" s="126"/>
      <c r="AJ1288" s="16"/>
      <c r="AK1288" s="16"/>
      <c r="AL1288" s="16"/>
      <c r="AM1288" s="140"/>
      <c r="AN1288" s="141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40"/>
      <c r="BG1288" s="126"/>
      <c r="BH1288" s="16"/>
      <c r="BI1288" s="16"/>
      <c r="BJ1288" s="16"/>
      <c r="BK1288" s="16"/>
      <c r="BL1288" s="16"/>
      <c r="BM1288" s="16"/>
      <c r="BN1288" s="16"/>
      <c r="BO1288" s="16"/>
      <c r="BP1288" s="140"/>
      <c r="BQ1288" s="126"/>
      <c r="BR1288" s="16"/>
      <c r="BS1288" s="16"/>
      <c r="BT1288" s="16"/>
      <c r="BU1288" s="16"/>
      <c r="BV1288" s="16"/>
      <c r="BW1288" s="140"/>
      <c r="BX1288" s="126"/>
      <c r="BY1288" s="16"/>
      <c r="BZ1288" s="140"/>
      <c r="CA1288" s="126"/>
      <c r="CB1288" s="16"/>
      <c r="CC1288" s="140"/>
      <c r="CD1288" s="126"/>
      <c r="CE1288" s="16"/>
      <c r="CG1288" s="126"/>
      <c r="CH1288" s="16"/>
      <c r="CI1288" s="16"/>
      <c r="CJ1288" s="16"/>
      <c r="CK1288" s="16"/>
      <c r="CL1288" s="16"/>
      <c r="CM1288" s="16"/>
      <c r="CN1288" s="16"/>
      <c r="CO1288" s="16"/>
      <c r="CP1288" s="16"/>
      <c r="CQ1288" s="16"/>
      <c r="CR1288" s="16"/>
      <c r="CS1288" s="16"/>
      <c r="CT1288" s="16"/>
      <c r="CU1288" s="16"/>
      <c r="CV1288" s="16"/>
      <c r="CW1288" s="16"/>
      <c r="CX1288" s="16"/>
      <c r="CY1288" s="16"/>
      <c r="CZ1288" s="16"/>
      <c r="DA1288" s="16"/>
      <c r="DB1288" s="16"/>
      <c r="DC1288" s="16"/>
      <c r="DD1288" s="16"/>
      <c r="DE1288" s="16"/>
      <c r="DF1288" s="16"/>
      <c r="DG1288" s="16"/>
      <c r="DH1288" s="16"/>
      <c r="DI1288" s="16"/>
      <c r="DJ1288" s="16"/>
      <c r="DK1288" s="16"/>
      <c r="DL1288" s="16"/>
      <c r="DM1288" s="16"/>
      <c r="DN1288" s="16"/>
      <c r="DO1288" s="16"/>
      <c r="DP1288" s="16"/>
      <c r="DQ1288" s="16"/>
      <c r="DR1288" s="16"/>
      <c r="DS1288" s="16"/>
      <c r="DT1288" s="16"/>
      <c r="DU1288" s="16"/>
      <c r="DV1288" s="16"/>
      <c r="DW1288" s="16"/>
      <c r="DX1288" s="16"/>
      <c r="DY1288" s="16"/>
      <c r="DZ1288" s="16"/>
      <c r="EA1288" s="16"/>
      <c r="EB1288" s="16"/>
      <c r="EC1288" s="16"/>
      <c r="ED1288" s="16"/>
      <c r="EE1288" s="16"/>
      <c r="EF1288" s="16"/>
      <c r="EG1288" s="16"/>
      <c r="EH1288" s="16"/>
      <c r="EI1288" s="16"/>
      <c r="EJ1288" s="16"/>
      <c r="EK1288" s="16"/>
      <c r="EL1288" s="16"/>
      <c r="EM1288" s="16"/>
      <c r="EN1288" s="16"/>
      <c r="EO1288" s="16"/>
      <c r="EP1288" s="16"/>
      <c r="EQ1288" s="16"/>
    </row>
    <row r="1289" spans="1:147" s="107" customFormat="1" x14ac:dyDescent="0.2">
      <c r="A1289" s="81"/>
      <c r="B1289" s="16"/>
      <c r="C1289" s="115"/>
      <c r="D1289" s="116"/>
      <c r="E1289" s="16"/>
      <c r="F1289" s="16"/>
      <c r="G1289" s="16"/>
      <c r="H1289" s="16"/>
      <c r="J1289" s="126"/>
      <c r="K1289" s="126"/>
      <c r="L1289" s="126"/>
      <c r="M1289" s="126"/>
      <c r="N1289" s="126"/>
      <c r="O1289" s="126"/>
      <c r="P1289" s="126"/>
      <c r="Q1289" s="58"/>
      <c r="R1289" s="139"/>
      <c r="S1289" s="58"/>
      <c r="T1289" s="16"/>
      <c r="U1289" s="16"/>
      <c r="V1289" s="16"/>
      <c r="W1289" s="16"/>
      <c r="X1289" s="16"/>
      <c r="Y1289" s="16"/>
      <c r="Z1289" s="16"/>
      <c r="AA1289" s="140"/>
      <c r="AB1289" s="126"/>
      <c r="AC1289" s="16"/>
      <c r="AD1289" s="16"/>
      <c r="AE1289" s="16"/>
      <c r="AF1289" s="16"/>
      <c r="AG1289" s="16"/>
      <c r="AH1289" s="140"/>
      <c r="AI1289" s="126"/>
      <c r="AJ1289" s="16"/>
      <c r="AK1289" s="16"/>
      <c r="AL1289" s="16"/>
      <c r="AM1289" s="140"/>
      <c r="AN1289" s="141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40"/>
      <c r="BG1289" s="126"/>
      <c r="BH1289" s="16"/>
      <c r="BI1289" s="16"/>
      <c r="BJ1289" s="16"/>
      <c r="BK1289" s="16"/>
      <c r="BL1289" s="16"/>
      <c r="BM1289" s="16"/>
      <c r="BN1289" s="16"/>
      <c r="BO1289" s="16"/>
      <c r="BP1289" s="140"/>
      <c r="BQ1289" s="126"/>
      <c r="BR1289" s="16"/>
      <c r="BS1289" s="16"/>
      <c r="BT1289" s="16"/>
      <c r="BU1289" s="16"/>
      <c r="BV1289" s="16"/>
      <c r="BW1289" s="140"/>
      <c r="BX1289" s="126"/>
      <c r="BY1289" s="16"/>
      <c r="BZ1289" s="140"/>
      <c r="CA1289" s="126"/>
      <c r="CB1289" s="16"/>
      <c r="CC1289" s="140"/>
      <c r="CD1289" s="126"/>
      <c r="CE1289" s="16"/>
      <c r="CG1289" s="126"/>
      <c r="CH1289" s="16"/>
      <c r="CI1289" s="16"/>
      <c r="CJ1289" s="16"/>
      <c r="CK1289" s="16"/>
      <c r="CL1289" s="16"/>
      <c r="CM1289" s="16"/>
      <c r="CN1289" s="16"/>
      <c r="CO1289" s="16"/>
      <c r="CP1289" s="16"/>
      <c r="CQ1289" s="16"/>
      <c r="CR1289" s="16"/>
      <c r="CS1289" s="16"/>
      <c r="CT1289" s="16"/>
      <c r="CU1289" s="16"/>
      <c r="CV1289" s="16"/>
      <c r="CW1289" s="16"/>
      <c r="CX1289" s="16"/>
      <c r="CY1289" s="16"/>
      <c r="CZ1289" s="16"/>
      <c r="DA1289" s="16"/>
      <c r="DB1289" s="16"/>
      <c r="DC1289" s="16"/>
      <c r="DD1289" s="16"/>
      <c r="DE1289" s="16"/>
      <c r="DF1289" s="16"/>
      <c r="DG1289" s="16"/>
      <c r="DH1289" s="16"/>
      <c r="DI1289" s="16"/>
      <c r="DJ1289" s="16"/>
      <c r="DK1289" s="16"/>
      <c r="DL1289" s="16"/>
      <c r="DM1289" s="16"/>
      <c r="DN1289" s="16"/>
      <c r="DO1289" s="16"/>
      <c r="DP1289" s="16"/>
      <c r="DQ1289" s="16"/>
      <c r="DR1289" s="16"/>
      <c r="DS1289" s="16"/>
      <c r="DT1289" s="16"/>
      <c r="DU1289" s="16"/>
      <c r="DV1289" s="16"/>
      <c r="DW1289" s="16"/>
      <c r="DX1289" s="16"/>
      <c r="DY1289" s="16"/>
      <c r="DZ1289" s="16"/>
      <c r="EA1289" s="16"/>
      <c r="EB1289" s="16"/>
      <c r="EC1289" s="16"/>
      <c r="ED1289" s="16"/>
      <c r="EE1289" s="16"/>
      <c r="EF1289" s="16"/>
      <c r="EG1289" s="16"/>
      <c r="EH1289" s="16"/>
      <c r="EI1289" s="16"/>
      <c r="EJ1289" s="16"/>
      <c r="EK1289" s="16"/>
      <c r="EL1289" s="16"/>
      <c r="EM1289" s="16"/>
      <c r="EN1289" s="16"/>
      <c r="EO1289" s="16"/>
      <c r="EP1289" s="16"/>
      <c r="EQ1289" s="16"/>
    </row>
    <row r="1290" spans="1:147" s="107" customFormat="1" x14ac:dyDescent="0.2">
      <c r="A1290" s="81"/>
      <c r="B1290" s="16"/>
      <c r="C1290" s="115"/>
      <c r="D1290" s="116"/>
      <c r="E1290" s="16"/>
      <c r="F1290" s="16"/>
      <c r="G1290" s="16"/>
      <c r="H1290" s="16"/>
      <c r="J1290" s="126"/>
      <c r="K1290" s="126"/>
      <c r="L1290" s="126"/>
      <c r="M1290" s="126"/>
      <c r="N1290" s="126"/>
      <c r="O1290" s="126"/>
      <c r="P1290" s="126"/>
      <c r="Q1290" s="58"/>
      <c r="R1290" s="139"/>
      <c r="S1290" s="58"/>
      <c r="T1290" s="16"/>
      <c r="U1290" s="16"/>
      <c r="V1290" s="16"/>
      <c r="W1290" s="16"/>
      <c r="X1290" s="16"/>
      <c r="Y1290" s="16"/>
      <c r="Z1290" s="16"/>
      <c r="AA1290" s="140"/>
      <c r="AB1290" s="126"/>
      <c r="AC1290" s="16"/>
      <c r="AD1290" s="16"/>
      <c r="AE1290" s="16"/>
      <c r="AF1290" s="16"/>
      <c r="AG1290" s="16"/>
      <c r="AH1290" s="140"/>
      <c r="AI1290" s="126"/>
      <c r="AJ1290" s="16"/>
      <c r="AK1290" s="16"/>
      <c r="AL1290" s="16"/>
      <c r="AM1290" s="140"/>
      <c r="AN1290" s="141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40"/>
      <c r="BG1290" s="126"/>
      <c r="BH1290" s="16"/>
      <c r="BI1290" s="16"/>
      <c r="BJ1290" s="16"/>
      <c r="BK1290" s="16"/>
      <c r="BL1290" s="16"/>
      <c r="BM1290" s="16"/>
      <c r="BN1290" s="16"/>
      <c r="BO1290" s="16"/>
      <c r="BP1290" s="140"/>
      <c r="BQ1290" s="126"/>
      <c r="BR1290" s="16"/>
      <c r="BS1290" s="16"/>
      <c r="BT1290" s="16"/>
      <c r="BU1290" s="16"/>
      <c r="BV1290" s="16"/>
      <c r="BW1290" s="140"/>
      <c r="BX1290" s="126"/>
      <c r="BY1290" s="16"/>
      <c r="BZ1290" s="140"/>
      <c r="CA1290" s="126"/>
      <c r="CB1290" s="16"/>
      <c r="CC1290" s="140"/>
      <c r="CD1290" s="126"/>
      <c r="CE1290" s="16"/>
      <c r="CG1290" s="126"/>
      <c r="CH1290" s="16"/>
      <c r="CI1290" s="16"/>
      <c r="CJ1290" s="16"/>
      <c r="CK1290" s="16"/>
      <c r="CL1290" s="16"/>
      <c r="CM1290" s="16"/>
      <c r="CN1290" s="16"/>
      <c r="CO1290" s="16"/>
      <c r="CP1290" s="16"/>
      <c r="CQ1290" s="16"/>
      <c r="CR1290" s="16"/>
      <c r="CS1290" s="16"/>
      <c r="CT1290" s="16"/>
      <c r="CU1290" s="16"/>
      <c r="CV1290" s="16"/>
      <c r="CW1290" s="16"/>
      <c r="CX1290" s="16"/>
      <c r="CY1290" s="16"/>
      <c r="CZ1290" s="16"/>
      <c r="DA1290" s="16"/>
      <c r="DB1290" s="16"/>
      <c r="DC1290" s="16"/>
      <c r="DD1290" s="16"/>
      <c r="DE1290" s="16"/>
      <c r="DF1290" s="16"/>
      <c r="DG1290" s="16"/>
      <c r="DH1290" s="16"/>
      <c r="DI1290" s="16"/>
      <c r="DJ1290" s="16"/>
      <c r="DK1290" s="16"/>
      <c r="DL1290" s="16"/>
      <c r="DM1290" s="16"/>
      <c r="DN1290" s="16"/>
      <c r="DO1290" s="16"/>
      <c r="DP1290" s="16"/>
      <c r="DQ1290" s="16"/>
      <c r="DR1290" s="16"/>
      <c r="DS1290" s="16"/>
      <c r="DT1290" s="16"/>
      <c r="DU1290" s="16"/>
      <c r="DV1290" s="16"/>
      <c r="DW1290" s="16"/>
      <c r="DX1290" s="16"/>
      <c r="DY1290" s="16"/>
      <c r="DZ1290" s="16"/>
      <c r="EA1290" s="16"/>
      <c r="EB1290" s="16"/>
      <c r="EC1290" s="16"/>
      <c r="ED1290" s="16"/>
      <c r="EE1290" s="16"/>
      <c r="EF1290" s="16"/>
      <c r="EG1290" s="16"/>
      <c r="EH1290" s="16"/>
      <c r="EI1290" s="16"/>
      <c r="EJ1290" s="16"/>
      <c r="EK1290" s="16"/>
      <c r="EL1290" s="16"/>
      <c r="EM1290" s="16"/>
      <c r="EN1290" s="16"/>
      <c r="EO1290" s="16"/>
      <c r="EP1290" s="16"/>
      <c r="EQ1290" s="16"/>
    </row>
    <row r="1291" spans="1:147" s="107" customFormat="1" x14ac:dyDescent="0.2">
      <c r="A1291" s="81"/>
      <c r="B1291" s="16"/>
      <c r="C1291" s="115"/>
      <c r="D1291" s="116"/>
      <c r="E1291" s="16"/>
      <c r="F1291" s="16"/>
      <c r="G1291" s="16"/>
      <c r="H1291" s="16"/>
      <c r="J1291" s="126"/>
      <c r="K1291" s="126"/>
      <c r="L1291" s="126"/>
      <c r="M1291" s="126"/>
      <c r="N1291" s="126"/>
      <c r="O1291" s="126"/>
      <c r="P1291" s="126"/>
      <c r="Q1291" s="58"/>
      <c r="R1291" s="139"/>
      <c r="S1291" s="58"/>
      <c r="T1291" s="16"/>
      <c r="U1291" s="16"/>
      <c r="V1291" s="16"/>
      <c r="W1291" s="16"/>
      <c r="X1291" s="16"/>
      <c r="Y1291" s="16"/>
      <c r="Z1291" s="16"/>
      <c r="AA1291" s="140"/>
      <c r="AB1291" s="126"/>
      <c r="AC1291" s="16"/>
      <c r="AD1291" s="16"/>
      <c r="AE1291" s="16"/>
      <c r="AF1291" s="16"/>
      <c r="AG1291" s="16"/>
      <c r="AH1291" s="140"/>
      <c r="AI1291" s="126"/>
      <c r="AJ1291" s="16"/>
      <c r="AK1291" s="16"/>
      <c r="AL1291" s="16"/>
      <c r="AM1291" s="140"/>
      <c r="AN1291" s="141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40"/>
      <c r="BG1291" s="126"/>
      <c r="BH1291" s="16"/>
      <c r="BI1291" s="16"/>
      <c r="BJ1291" s="16"/>
      <c r="BK1291" s="16"/>
      <c r="BL1291" s="16"/>
      <c r="BM1291" s="16"/>
      <c r="BN1291" s="16"/>
      <c r="BO1291" s="16"/>
      <c r="BP1291" s="140"/>
      <c r="BQ1291" s="126"/>
      <c r="BR1291" s="16"/>
      <c r="BS1291" s="16"/>
      <c r="BT1291" s="16"/>
      <c r="BU1291" s="16"/>
      <c r="BV1291" s="16"/>
      <c r="BW1291" s="140"/>
      <c r="BX1291" s="126"/>
      <c r="BY1291" s="16"/>
      <c r="BZ1291" s="140"/>
      <c r="CA1291" s="126"/>
      <c r="CB1291" s="16"/>
      <c r="CC1291" s="140"/>
      <c r="CD1291" s="126"/>
      <c r="CE1291" s="16"/>
      <c r="CG1291" s="126"/>
      <c r="CH1291" s="16"/>
      <c r="CI1291" s="16"/>
      <c r="CJ1291" s="16"/>
      <c r="CK1291" s="16"/>
      <c r="CL1291" s="16"/>
      <c r="CM1291" s="16"/>
      <c r="CN1291" s="16"/>
      <c r="CO1291" s="16"/>
      <c r="CP1291" s="16"/>
      <c r="CQ1291" s="16"/>
      <c r="CR1291" s="16"/>
      <c r="CS1291" s="16"/>
      <c r="CT1291" s="16"/>
      <c r="CU1291" s="16"/>
      <c r="CV1291" s="16"/>
      <c r="CW1291" s="16"/>
      <c r="CX1291" s="16"/>
      <c r="CY1291" s="16"/>
      <c r="CZ1291" s="16"/>
      <c r="DA1291" s="16"/>
      <c r="DB1291" s="16"/>
      <c r="DC1291" s="16"/>
      <c r="DD1291" s="16"/>
      <c r="DE1291" s="16"/>
      <c r="DF1291" s="16"/>
      <c r="DG1291" s="16"/>
      <c r="DH1291" s="16"/>
      <c r="DI1291" s="16"/>
      <c r="DJ1291" s="16"/>
      <c r="DK1291" s="16"/>
      <c r="DL1291" s="16"/>
      <c r="DM1291" s="16"/>
      <c r="DN1291" s="16"/>
      <c r="DO1291" s="16"/>
      <c r="DP1291" s="16"/>
      <c r="DQ1291" s="16"/>
      <c r="DR1291" s="16"/>
      <c r="DS1291" s="16"/>
      <c r="DT1291" s="16"/>
      <c r="DU1291" s="16"/>
      <c r="DV1291" s="16"/>
      <c r="DW1291" s="16"/>
      <c r="DX1291" s="16"/>
      <c r="DY1291" s="16"/>
      <c r="DZ1291" s="16"/>
      <c r="EA1291" s="16"/>
      <c r="EB1291" s="16"/>
      <c r="EC1291" s="16"/>
      <c r="ED1291" s="16"/>
      <c r="EE1291" s="16"/>
      <c r="EF1291" s="16"/>
      <c r="EG1291" s="16"/>
      <c r="EH1291" s="16"/>
      <c r="EI1291" s="16"/>
      <c r="EJ1291" s="16"/>
      <c r="EK1291" s="16"/>
      <c r="EL1291" s="16"/>
      <c r="EM1291" s="16"/>
      <c r="EN1291" s="16"/>
      <c r="EO1291" s="16"/>
      <c r="EP1291" s="16"/>
      <c r="EQ1291" s="16"/>
    </row>
    <row r="1292" spans="1:147" s="107" customFormat="1" x14ac:dyDescent="0.2">
      <c r="A1292" s="81"/>
      <c r="B1292" s="16"/>
      <c r="C1292" s="115"/>
      <c r="D1292" s="116"/>
      <c r="E1292" s="16"/>
      <c r="F1292" s="16"/>
      <c r="G1292" s="16"/>
      <c r="H1292" s="16"/>
      <c r="J1292" s="126"/>
      <c r="K1292" s="126"/>
      <c r="L1292" s="126"/>
      <c r="M1292" s="126"/>
      <c r="N1292" s="126"/>
      <c r="O1292" s="126"/>
      <c r="P1292" s="126"/>
      <c r="Q1292" s="58"/>
      <c r="R1292" s="139"/>
      <c r="S1292" s="58"/>
      <c r="T1292" s="16"/>
      <c r="U1292" s="16"/>
      <c r="V1292" s="16"/>
      <c r="W1292" s="16"/>
      <c r="X1292" s="16"/>
      <c r="Y1292" s="16"/>
      <c r="Z1292" s="16"/>
      <c r="AA1292" s="140"/>
      <c r="AB1292" s="126"/>
      <c r="AC1292" s="16"/>
      <c r="AD1292" s="16"/>
      <c r="AE1292" s="16"/>
      <c r="AF1292" s="16"/>
      <c r="AG1292" s="16"/>
      <c r="AH1292" s="140"/>
      <c r="AI1292" s="126"/>
      <c r="AJ1292" s="16"/>
      <c r="AK1292" s="16"/>
      <c r="AL1292" s="16"/>
      <c r="AM1292" s="140"/>
      <c r="AN1292" s="141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40"/>
      <c r="BG1292" s="126"/>
      <c r="BH1292" s="16"/>
      <c r="BI1292" s="16"/>
      <c r="BJ1292" s="16"/>
      <c r="BK1292" s="16"/>
      <c r="BL1292" s="16"/>
      <c r="BM1292" s="16"/>
      <c r="BN1292" s="16"/>
      <c r="BO1292" s="16"/>
      <c r="BP1292" s="140"/>
      <c r="BQ1292" s="126"/>
      <c r="BR1292" s="16"/>
      <c r="BS1292" s="16"/>
      <c r="BT1292" s="16"/>
      <c r="BU1292" s="16"/>
      <c r="BV1292" s="16"/>
      <c r="BW1292" s="140"/>
      <c r="BX1292" s="126"/>
      <c r="BY1292" s="16"/>
      <c r="BZ1292" s="140"/>
      <c r="CA1292" s="126"/>
      <c r="CB1292" s="16"/>
      <c r="CC1292" s="140"/>
      <c r="CD1292" s="126"/>
      <c r="CE1292" s="16"/>
      <c r="CG1292" s="12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  <c r="DZ1292" s="16"/>
      <c r="EA1292" s="16"/>
      <c r="EB1292" s="16"/>
      <c r="EC1292" s="16"/>
      <c r="ED1292" s="16"/>
      <c r="EE1292" s="16"/>
      <c r="EF1292" s="16"/>
      <c r="EG1292" s="16"/>
      <c r="EH1292" s="16"/>
      <c r="EI1292" s="16"/>
      <c r="EJ1292" s="16"/>
      <c r="EK1292" s="16"/>
      <c r="EL1292" s="16"/>
      <c r="EM1292" s="16"/>
      <c r="EN1292" s="16"/>
      <c r="EO1292" s="16"/>
      <c r="EP1292" s="16"/>
      <c r="EQ1292" s="16"/>
    </row>
    <row r="1293" spans="1:147" s="107" customFormat="1" x14ac:dyDescent="0.2">
      <c r="A1293" s="81"/>
      <c r="B1293" s="16"/>
      <c r="C1293" s="115"/>
      <c r="D1293" s="116"/>
      <c r="E1293" s="16"/>
      <c r="F1293" s="16"/>
      <c r="G1293" s="16"/>
      <c r="H1293" s="16"/>
      <c r="J1293" s="126"/>
      <c r="K1293" s="126"/>
      <c r="L1293" s="126"/>
      <c r="M1293" s="126"/>
      <c r="N1293" s="126"/>
      <c r="O1293" s="126"/>
      <c r="P1293" s="126"/>
      <c r="Q1293" s="58"/>
      <c r="R1293" s="139"/>
      <c r="S1293" s="58"/>
      <c r="T1293" s="16"/>
      <c r="U1293" s="16"/>
      <c r="V1293" s="16"/>
      <c r="W1293" s="16"/>
      <c r="X1293" s="16"/>
      <c r="Y1293" s="16"/>
      <c r="Z1293" s="16"/>
      <c r="AA1293" s="140"/>
      <c r="AB1293" s="126"/>
      <c r="AC1293" s="16"/>
      <c r="AD1293" s="16"/>
      <c r="AE1293" s="16"/>
      <c r="AF1293" s="16"/>
      <c r="AG1293" s="16"/>
      <c r="AH1293" s="140"/>
      <c r="AI1293" s="126"/>
      <c r="AJ1293" s="16"/>
      <c r="AK1293" s="16"/>
      <c r="AL1293" s="16"/>
      <c r="AM1293" s="140"/>
      <c r="AN1293" s="141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40"/>
      <c r="BG1293" s="126"/>
      <c r="BH1293" s="16"/>
      <c r="BI1293" s="16"/>
      <c r="BJ1293" s="16"/>
      <c r="BK1293" s="16"/>
      <c r="BL1293" s="16"/>
      <c r="BM1293" s="16"/>
      <c r="BN1293" s="16"/>
      <c r="BO1293" s="16"/>
      <c r="BP1293" s="140"/>
      <c r="BQ1293" s="126"/>
      <c r="BR1293" s="16"/>
      <c r="BS1293" s="16"/>
      <c r="BT1293" s="16"/>
      <c r="BU1293" s="16"/>
      <c r="BV1293" s="16"/>
      <c r="BW1293" s="140"/>
      <c r="BX1293" s="126"/>
      <c r="BY1293" s="16"/>
      <c r="BZ1293" s="140"/>
      <c r="CA1293" s="126"/>
      <c r="CB1293" s="16"/>
      <c r="CC1293" s="140"/>
      <c r="CD1293" s="126"/>
      <c r="CE1293" s="16"/>
      <c r="CG1293" s="126"/>
      <c r="CH1293" s="16"/>
      <c r="CI1293" s="16"/>
      <c r="CJ1293" s="16"/>
      <c r="CK1293" s="16"/>
      <c r="CL1293" s="16"/>
      <c r="CM1293" s="16"/>
      <c r="CN1293" s="16"/>
      <c r="CO1293" s="16"/>
      <c r="CP1293" s="16"/>
      <c r="CQ1293" s="16"/>
      <c r="CR1293" s="16"/>
      <c r="CS1293" s="16"/>
      <c r="CT1293" s="16"/>
      <c r="CU1293" s="16"/>
      <c r="CV1293" s="16"/>
      <c r="CW1293" s="16"/>
      <c r="CX1293" s="16"/>
      <c r="CY1293" s="16"/>
      <c r="CZ1293" s="16"/>
      <c r="DA1293" s="16"/>
      <c r="DB1293" s="16"/>
      <c r="DC1293" s="16"/>
      <c r="DD1293" s="16"/>
      <c r="DE1293" s="16"/>
      <c r="DF1293" s="16"/>
      <c r="DG1293" s="16"/>
      <c r="DH1293" s="16"/>
      <c r="DI1293" s="16"/>
      <c r="DJ1293" s="16"/>
      <c r="DK1293" s="16"/>
      <c r="DL1293" s="16"/>
      <c r="DM1293" s="16"/>
      <c r="DN1293" s="16"/>
      <c r="DO1293" s="16"/>
      <c r="DP1293" s="16"/>
      <c r="DQ1293" s="16"/>
      <c r="DR1293" s="16"/>
      <c r="DS1293" s="16"/>
      <c r="DT1293" s="16"/>
      <c r="DU1293" s="16"/>
      <c r="DV1293" s="16"/>
      <c r="DW1293" s="16"/>
      <c r="DX1293" s="16"/>
      <c r="DY1293" s="16"/>
      <c r="DZ1293" s="16"/>
      <c r="EA1293" s="16"/>
      <c r="EB1293" s="16"/>
      <c r="EC1293" s="16"/>
      <c r="ED1293" s="16"/>
      <c r="EE1293" s="16"/>
      <c r="EF1293" s="16"/>
      <c r="EG1293" s="16"/>
      <c r="EH1293" s="16"/>
      <c r="EI1293" s="16"/>
      <c r="EJ1293" s="16"/>
      <c r="EK1293" s="16"/>
      <c r="EL1293" s="16"/>
      <c r="EM1293" s="16"/>
      <c r="EN1293" s="16"/>
      <c r="EO1293" s="16"/>
      <c r="EP1293" s="16"/>
      <c r="EQ1293" s="16"/>
    </row>
    <row r="1294" spans="1:147" s="107" customFormat="1" x14ac:dyDescent="0.2">
      <c r="A1294" s="81"/>
      <c r="B1294" s="16"/>
      <c r="C1294" s="115"/>
      <c r="D1294" s="116"/>
      <c r="E1294" s="16"/>
      <c r="F1294" s="16"/>
      <c r="G1294" s="16"/>
      <c r="H1294" s="16"/>
      <c r="J1294" s="126"/>
      <c r="K1294" s="126"/>
      <c r="L1294" s="126"/>
      <c r="M1294" s="126"/>
      <c r="N1294" s="126"/>
      <c r="O1294" s="126"/>
      <c r="P1294" s="126"/>
      <c r="Q1294" s="58"/>
      <c r="R1294" s="139"/>
      <c r="S1294" s="58"/>
      <c r="T1294" s="16"/>
      <c r="U1294" s="16"/>
      <c r="V1294" s="16"/>
      <c r="W1294" s="16"/>
      <c r="X1294" s="16"/>
      <c r="Y1294" s="16"/>
      <c r="Z1294" s="16"/>
      <c r="AA1294" s="140"/>
      <c r="AB1294" s="126"/>
      <c r="AC1294" s="16"/>
      <c r="AD1294" s="16"/>
      <c r="AE1294" s="16"/>
      <c r="AF1294" s="16"/>
      <c r="AG1294" s="16"/>
      <c r="AH1294" s="140"/>
      <c r="AI1294" s="126"/>
      <c r="AJ1294" s="16"/>
      <c r="AK1294" s="16"/>
      <c r="AL1294" s="16"/>
      <c r="AM1294" s="140"/>
      <c r="AN1294" s="141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40"/>
      <c r="BG1294" s="126"/>
      <c r="BH1294" s="16"/>
      <c r="BI1294" s="16"/>
      <c r="BJ1294" s="16"/>
      <c r="BK1294" s="16"/>
      <c r="BL1294" s="16"/>
      <c r="BM1294" s="16"/>
      <c r="BN1294" s="16"/>
      <c r="BO1294" s="16"/>
      <c r="BP1294" s="140"/>
      <c r="BQ1294" s="126"/>
      <c r="BR1294" s="16"/>
      <c r="BS1294" s="16"/>
      <c r="BT1294" s="16"/>
      <c r="BU1294" s="16"/>
      <c r="BV1294" s="16"/>
      <c r="BW1294" s="140"/>
      <c r="BX1294" s="126"/>
      <c r="BY1294" s="16"/>
      <c r="BZ1294" s="140"/>
      <c r="CA1294" s="126"/>
      <c r="CB1294" s="16"/>
      <c r="CC1294" s="140"/>
      <c r="CD1294" s="126"/>
      <c r="CE1294" s="16"/>
      <c r="CG1294" s="12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  <c r="DZ1294" s="16"/>
      <c r="EA1294" s="16"/>
      <c r="EB1294" s="16"/>
      <c r="EC1294" s="16"/>
      <c r="ED1294" s="16"/>
      <c r="EE1294" s="16"/>
      <c r="EF1294" s="16"/>
      <c r="EG1294" s="16"/>
      <c r="EH1294" s="16"/>
      <c r="EI1294" s="16"/>
      <c r="EJ1294" s="16"/>
      <c r="EK1294" s="16"/>
      <c r="EL1294" s="16"/>
      <c r="EM1294" s="16"/>
      <c r="EN1294" s="16"/>
      <c r="EO1294" s="16"/>
      <c r="EP1294" s="16"/>
      <c r="EQ1294" s="16"/>
    </row>
    <row r="1295" spans="1:147" s="107" customFormat="1" x14ac:dyDescent="0.2">
      <c r="A1295" s="81"/>
      <c r="B1295" s="16"/>
      <c r="C1295" s="115"/>
      <c r="D1295" s="116"/>
      <c r="E1295" s="16"/>
      <c r="F1295" s="16"/>
      <c r="G1295" s="16"/>
      <c r="H1295" s="16"/>
      <c r="J1295" s="126"/>
      <c r="K1295" s="126"/>
      <c r="L1295" s="126"/>
      <c r="M1295" s="126"/>
      <c r="N1295" s="126"/>
      <c r="O1295" s="126"/>
      <c r="P1295" s="126"/>
      <c r="Q1295" s="58"/>
      <c r="R1295" s="139"/>
      <c r="S1295" s="58"/>
      <c r="T1295" s="16"/>
      <c r="U1295" s="16"/>
      <c r="V1295" s="16"/>
      <c r="W1295" s="16"/>
      <c r="X1295" s="16"/>
      <c r="Y1295" s="16"/>
      <c r="Z1295" s="16"/>
      <c r="AA1295" s="140"/>
      <c r="AB1295" s="126"/>
      <c r="AC1295" s="16"/>
      <c r="AD1295" s="16"/>
      <c r="AE1295" s="16"/>
      <c r="AF1295" s="16"/>
      <c r="AG1295" s="16"/>
      <c r="AH1295" s="140"/>
      <c r="AI1295" s="126"/>
      <c r="AJ1295" s="16"/>
      <c r="AK1295" s="16"/>
      <c r="AL1295" s="16"/>
      <c r="AM1295" s="140"/>
      <c r="AN1295" s="141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40"/>
      <c r="BG1295" s="126"/>
      <c r="BH1295" s="16"/>
      <c r="BI1295" s="16"/>
      <c r="BJ1295" s="16"/>
      <c r="BK1295" s="16"/>
      <c r="BL1295" s="16"/>
      <c r="BM1295" s="16"/>
      <c r="BN1295" s="16"/>
      <c r="BO1295" s="16"/>
      <c r="BP1295" s="140"/>
      <c r="BQ1295" s="126"/>
      <c r="BR1295" s="16"/>
      <c r="BS1295" s="16"/>
      <c r="BT1295" s="16"/>
      <c r="BU1295" s="16"/>
      <c r="BV1295" s="16"/>
      <c r="BW1295" s="140"/>
      <c r="BX1295" s="126"/>
      <c r="BY1295" s="16"/>
      <c r="BZ1295" s="140"/>
      <c r="CA1295" s="126"/>
      <c r="CB1295" s="16"/>
      <c r="CC1295" s="140"/>
      <c r="CD1295" s="126"/>
      <c r="CE1295" s="16"/>
      <c r="CG1295" s="126"/>
      <c r="CH1295" s="16"/>
      <c r="CI1295" s="16"/>
      <c r="CJ1295" s="16"/>
      <c r="CK1295" s="16"/>
      <c r="CL1295" s="16"/>
      <c r="CM1295" s="16"/>
      <c r="CN1295" s="16"/>
      <c r="CO1295" s="16"/>
      <c r="CP1295" s="16"/>
      <c r="CQ1295" s="16"/>
      <c r="CR1295" s="16"/>
      <c r="CS1295" s="16"/>
      <c r="CT1295" s="16"/>
      <c r="CU1295" s="16"/>
      <c r="CV1295" s="16"/>
      <c r="CW1295" s="16"/>
      <c r="CX1295" s="16"/>
      <c r="CY1295" s="16"/>
      <c r="CZ1295" s="16"/>
      <c r="DA1295" s="16"/>
      <c r="DB1295" s="16"/>
      <c r="DC1295" s="16"/>
      <c r="DD1295" s="16"/>
      <c r="DE1295" s="16"/>
      <c r="DF1295" s="16"/>
      <c r="DG1295" s="16"/>
      <c r="DH1295" s="16"/>
      <c r="DI1295" s="16"/>
      <c r="DJ1295" s="16"/>
      <c r="DK1295" s="16"/>
      <c r="DL1295" s="16"/>
      <c r="DM1295" s="16"/>
      <c r="DN1295" s="16"/>
      <c r="DO1295" s="16"/>
      <c r="DP1295" s="16"/>
      <c r="DQ1295" s="16"/>
      <c r="DR1295" s="16"/>
      <c r="DS1295" s="16"/>
      <c r="DT1295" s="16"/>
      <c r="DU1295" s="16"/>
      <c r="DV1295" s="16"/>
      <c r="DW1295" s="16"/>
      <c r="DX1295" s="16"/>
      <c r="DY1295" s="16"/>
      <c r="DZ1295" s="16"/>
      <c r="EA1295" s="16"/>
      <c r="EB1295" s="16"/>
      <c r="EC1295" s="16"/>
      <c r="ED1295" s="16"/>
      <c r="EE1295" s="16"/>
      <c r="EF1295" s="16"/>
      <c r="EG1295" s="16"/>
      <c r="EH1295" s="16"/>
      <c r="EI1295" s="16"/>
      <c r="EJ1295" s="16"/>
      <c r="EK1295" s="16"/>
      <c r="EL1295" s="16"/>
      <c r="EM1295" s="16"/>
      <c r="EN1295" s="16"/>
      <c r="EO1295" s="16"/>
      <c r="EP1295" s="16"/>
      <c r="EQ1295" s="16"/>
    </row>
    <row r="1296" spans="1:147" s="107" customFormat="1" x14ac:dyDescent="0.2">
      <c r="A1296" s="81"/>
      <c r="B1296" s="16"/>
      <c r="C1296" s="115"/>
      <c r="D1296" s="116"/>
      <c r="E1296" s="16"/>
      <c r="F1296" s="16"/>
      <c r="G1296" s="16"/>
      <c r="H1296" s="16"/>
      <c r="J1296" s="126"/>
      <c r="K1296" s="126"/>
      <c r="L1296" s="126"/>
      <c r="M1296" s="126"/>
      <c r="N1296" s="126"/>
      <c r="O1296" s="126"/>
      <c r="P1296" s="126"/>
      <c r="Q1296" s="58"/>
      <c r="R1296" s="139"/>
      <c r="S1296" s="58"/>
      <c r="T1296" s="16"/>
      <c r="U1296" s="16"/>
      <c r="V1296" s="16"/>
      <c r="W1296" s="16"/>
      <c r="X1296" s="16"/>
      <c r="Y1296" s="16"/>
      <c r="Z1296" s="16"/>
      <c r="AA1296" s="140"/>
      <c r="AB1296" s="126"/>
      <c r="AC1296" s="16"/>
      <c r="AD1296" s="16"/>
      <c r="AE1296" s="16"/>
      <c r="AF1296" s="16"/>
      <c r="AG1296" s="16"/>
      <c r="AH1296" s="140"/>
      <c r="AI1296" s="126"/>
      <c r="AJ1296" s="16"/>
      <c r="AK1296" s="16"/>
      <c r="AL1296" s="16"/>
      <c r="AM1296" s="140"/>
      <c r="AN1296" s="141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40"/>
      <c r="BG1296" s="126"/>
      <c r="BH1296" s="16"/>
      <c r="BI1296" s="16"/>
      <c r="BJ1296" s="16"/>
      <c r="BK1296" s="16"/>
      <c r="BL1296" s="16"/>
      <c r="BM1296" s="16"/>
      <c r="BN1296" s="16"/>
      <c r="BO1296" s="16"/>
      <c r="BP1296" s="140"/>
      <c r="BQ1296" s="126"/>
      <c r="BR1296" s="16"/>
      <c r="BS1296" s="16"/>
      <c r="BT1296" s="16"/>
      <c r="BU1296" s="16"/>
      <c r="BV1296" s="16"/>
      <c r="BW1296" s="140"/>
      <c r="BX1296" s="126"/>
      <c r="BY1296" s="16"/>
      <c r="BZ1296" s="140"/>
      <c r="CA1296" s="126"/>
      <c r="CB1296" s="16"/>
      <c r="CC1296" s="140"/>
      <c r="CD1296" s="126"/>
      <c r="CE1296" s="16"/>
      <c r="CG1296" s="12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  <c r="DZ1296" s="16"/>
      <c r="EA1296" s="16"/>
      <c r="EB1296" s="16"/>
      <c r="EC1296" s="16"/>
      <c r="ED1296" s="16"/>
      <c r="EE1296" s="16"/>
      <c r="EF1296" s="16"/>
      <c r="EG1296" s="16"/>
      <c r="EH1296" s="16"/>
      <c r="EI1296" s="16"/>
      <c r="EJ1296" s="16"/>
      <c r="EK1296" s="16"/>
      <c r="EL1296" s="16"/>
      <c r="EM1296" s="16"/>
      <c r="EN1296" s="16"/>
      <c r="EO1296" s="16"/>
      <c r="EP1296" s="16"/>
      <c r="EQ1296" s="16"/>
    </row>
    <row r="1297" spans="1:147" s="107" customFormat="1" x14ac:dyDescent="0.2">
      <c r="A1297" s="81"/>
      <c r="B1297" s="16"/>
      <c r="C1297" s="115"/>
      <c r="D1297" s="116"/>
      <c r="E1297" s="16"/>
      <c r="F1297" s="16"/>
      <c r="G1297" s="16"/>
      <c r="H1297" s="16"/>
      <c r="J1297" s="126"/>
      <c r="K1297" s="126"/>
      <c r="L1297" s="126"/>
      <c r="M1297" s="126"/>
      <c r="N1297" s="126"/>
      <c r="O1297" s="126"/>
      <c r="P1297" s="126"/>
      <c r="Q1297" s="58"/>
      <c r="R1297" s="139"/>
      <c r="S1297" s="58"/>
      <c r="T1297" s="16"/>
      <c r="U1297" s="16"/>
      <c r="V1297" s="16"/>
      <c r="W1297" s="16"/>
      <c r="X1297" s="16"/>
      <c r="Y1297" s="16"/>
      <c r="Z1297" s="16"/>
      <c r="AA1297" s="140"/>
      <c r="AB1297" s="126"/>
      <c r="AC1297" s="16"/>
      <c r="AD1297" s="16"/>
      <c r="AE1297" s="16"/>
      <c r="AF1297" s="16"/>
      <c r="AG1297" s="16"/>
      <c r="AH1297" s="140"/>
      <c r="AI1297" s="126"/>
      <c r="AJ1297" s="16"/>
      <c r="AK1297" s="16"/>
      <c r="AL1297" s="16"/>
      <c r="AM1297" s="140"/>
      <c r="AN1297" s="141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40"/>
      <c r="BG1297" s="126"/>
      <c r="BH1297" s="16"/>
      <c r="BI1297" s="16"/>
      <c r="BJ1297" s="16"/>
      <c r="BK1297" s="16"/>
      <c r="BL1297" s="16"/>
      <c r="BM1297" s="16"/>
      <c r="BN1297" s="16"/>
      <c r="BO1297" s="16"/>
      <c r="BP1297" s="140"/>
      <c r="BQ1297" s="126"/>
      <c r="BR1297" s="16"/>
      <c r="BS1297" s="16"/>
      <c r="BT1297" s="16"/>
      <c r="BU1297" s="16"/>
      <c r="BV1297" s="16"/>
      <c r="BW1297" s="140"/>
      <c r="BX1297" s="126"/>
      <c r="BY1297" s="16"/>
      <c r="BZ1297" s="140"/>
      <c r="CA1297" s="126"/>
      <c r="CB1297" s="16"/>
      <c r="CC1297" s="140"/>
      <c r="CD1297" s="126"/>
      <c r="CE1297" s="16"/>
      <c r="CG1297" s="12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  <c r="DR1297" s="16"/>
      <c r="DS1297" s="16"/>
      <c r="DT1297" s="16"/>
      <c r="DU1297" s="16"/>
      <c r="DV1297" s="16"/>
      <c r="DW1297" s="16"/>
      <c r="DX1297" s="16"/>
      <c r="DY1297" s="16"/>
      <c r="DZ1297" s="16"/>
      <c r="EA1297" s="16"/>
      <c r="EB1297" s="16"/>
      <c r="EC1297" s="16"/>
      <c r="ED1297" s="16"/>
      <c r="EE1297" s="16"/>
      <c r="EF1297" s="16"/>
      <c r="EG1297" s="16"/>
      <c r="EH1297" s="16"/>
      <c r="EI1297" s="16"/>
      <c r="EJ1297" s="16"/>
      <c r="EK1297" s="16"/>
      <c r="EL1297" s="16"/>
      <c r="EM1297" s="16"/>
      <c r="EN1297" s="16"/>
      <c r="EO1297" s="16"/>
      <c r="EP1297" s="16"/>
      <c r="EQ1297" s="16"/>
    </row>
    <row r="1298" spans="1:147" s="107" customFormat="1" x14ac:dyDescent="0.2">
      <c r="A1298" s="81"/>
      <c r="B1298" s="16"/>
      <c r="C1298" s="115"/>
      <c r="D1298" s="116"/>
      <c r="E1298" s="16"/>
      <c r="F1298" s="16"/>
      <c r="G1298" s="16"/>
      <c r="H1298" s="16"/>
      <c r="J1298" s="126"/>
      <c r="K1298" s="126"/>
      <c r="L1298" s="126"/>
      <c r="M1298" s="126"/>
      <c r="N1298" s="126"/>
      <c r="O1298" s="126"/>
      <c r="P1298" s="126"/>
      <c r="Q1298" s="58"/>
      <c r="R1298" s="139"/>
      <c r="S1298" s="58"/>
      <c r="T1298" s="16"/>
      <c r="U1298" s="16"/>
      <c r="V1298" s="16"/>
      <c r="W1298" s="16"/>
      <c r="X1298" s="16"/>
      <c r="Y1298" s="16"/>
      <c r="Z1298" s="16"/>
      <c r="AA1298" s="140"/>
      <c r="AB1298" s="126"/>
      <c r="AC1298" s="16"/>
      <c r="AD1298" s="16"/>
      <c r="AE1298" s="16"/>
      <c r="AF1298" s="16"/>
      <c r="AG1298" s="16"/>
      <c r="AH1298" s="140"/>
      <c r="AI1298" s="126"/>
      <c r="AJ1298" s="16"/>
      <c r="AK1298" s="16"/>
      <c r="AL1298" s="16"/>
      <c r="AM1298" s="140"/>
      <c r="AN1298" s="141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40"/>
      <c r="BG1298" s="126"/>
      <c r="BH1298" s="16"/>
      <c r="BI1298" s="16"/>
      <c r="BJ1298" s="16"/>
      <c r="BK1298" s="16"/>
      <c r="BL1298" s="16"/>
      <c r="BM1298" s="16"/>
      <c r="BN1298" s="16"/>
      <c r="BO1298" s="16"/>
      <c r="BP1298" s="140"/>
      <c r="BQ1298" s="126"/>
      <c r="BR1298" s="16"/>
      <c r="BS1298" s="16"/>
      <c r="BT1298" s="16"/>
      <c r="BU1298" s="16"/>
      <c r="BV1298" s="16"/>
      <c r="BW1298" s="140"/>
      <c r="BX1298" s="126"/>
      <c r="BY1298" s="16"/>
      <c r="BZ1298" s="140"/>
      <c r="CA1298" s="126"/>
      <c r="CB1298" s="16"/>
      <c r="CC1298" s="140"/>
      <c r="CD1298" s="126"/>
      <c r="CE1298" s="16"/>
      <c r="CG1298" s="12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  <c r="DR1298" s="16"/>
      <c r="DS1298" s="16"/>
      <c r="DT1298" s="16"/>
      <c r="DU1298" s="16"/>
      <c r="DV1298" s="16"/>
      <c r="DW1298" s="16"/>
      <c r="DX1298" s="16"/>
      <c r="DY1298" s="16"/>
      <c r="DZ1298" s="16"/>
      <c r="EA1298" s="16"/>
      <c r="EB1298" s="16"/>
      <c r="EC1298" s="16"/>
      <c r="ED1298" s="16"/>
      <c r="EE1298" s="16"/>
      <c r="EF1298" s="16"/>
      <c r="EG1298" s="16"/>
      <c r="EH1298" s="16"/>
      <c r="EI1298" s="16"/>
      <c r="EJ1298" s="16"/>
      <c r="EK1298" s="16"/>
      <c r="EL1298" s="16"/>
      <c r="EM1298" s="16"/>
      <c r="EN1298" s="16"/>
      <c r="EO1298" s="16"/>
      <c r="EP1298" s="16"/>
      <c r="EQ1298" s="16"/>
    </row>
    <row r="1299" spans="1:147" s="107" customFormat="1" x14ac:dyDescent="0.2">
      <c r="A1299" s="81"/>
      <c r="B1299" s="16"/>
      <c r="C1299" s="115"/>
      <c r="D1299" s="116"/>
      <c r="E1299" s="16"/>
      <c r="F1299" s="16"/>
      <c r="G1299" s="16"/>
      <c r="H1299" s="16"/>
      <c r="J1299" s="126"/>
      <c r="K1299" s="126"/>
      <c r="L1299" s="126"/>
      <c r="M1299" s="126"/>
      <c r="N1299" s="126"/>
      <c r="O1299" s="126"/>
      <c r="P1299" s="126"/>
      <c r="Q1299" s="58"/>
      <c r="R1299" s="139"/>
      <c r="S1299" s="58"/>
      <c r="T1299" s="16"/>
      <c r="U1299" s="16"/>
      <c r="V1299" s="16"/>
      <c r="W1299" s="16"/>
      <c r="X1299" s="16"/>
      <c r="Y1299" s="16"/>
      <c r="Z1299" s="16"/>
      <c r="AA1299" s="140"/>
      <c r="AB1299" s="126"/>
      <c r="AC1299" s="16"/>
      <c r="AD1299" s="16"/>
      <c r="AE1299" s="16"/>
      <c r="AF1299" s="16"/>
      <c r="AG1299" s="16"/>
      <c r="AH1299" s="140"/>
      <c r="AI1299" s="126"/>
      <c r="AJ1299" s="16"/>
      <c r="AK1299" s="16"/>
      <c r="AL1299" s="16"/>
      <c r="AM1299" s="140"/>
      <c r="AN1299" s="141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40"/>
      <c r="BG1299" s="126"/>
      <c r="BH1299" s="16"/>
      <c r="BI1299" s="16"/>
      <c r="BJ1299" s="16"/>
      <c r="BK1299" s="16"/>
      <c r="BL1299" s="16"/>
      <c r="BM1299" s="16"/>
      <c r="BN1299" s="16"/>
      <c r="BO1299" s="16"/>
      <c r="BP1299" s="140"/>
      <c r="BQ1299" s="126"/>
      <c r="BR1299" s="16"/>
      <c r="BS1299" s="16"/>
      <c r="BT1299" s="16"/>
      <c r="BU1299" s="16"/>
      <c r="BV1299" s="16"/>
      <c r="BW1299" s="140"/>
      <c r="BX1299" s="126"/>
      <c r="BY1299" s="16"/>
      <c r="BZ1299" s="140"/>
      <c r="CA1299" s="126"/>
      <c r="CB1299" s="16"/>
      <c r="CC1299" s="140"/>
      <c r="CD1299" s="126"/>
      <c r="CE1299" s="16"/>
      <c r="CG1299" s="126"/>
      <c r="CH1299" s="16"/>
      <c r="CI1299" s="16"/>
      <c r="CJ1299" s="16"/>
      <c r="CK1299" s="16"/>
      <c r="CL1299" s="16"/>
      <c r="CM1299" s="16"/>
      <c r="CN1299" s="16"/>
      <c r="CO1299" s="16"/>
      <c r="CP1299" s="16"/>
      <c r="CQ1299" s="16"/>
      <c r="CR1299" s="16"/>
      <c r="CS1299" s="16"/>
      <c r="CT1299" s="16"/>
      <c r="CU1299" s="16"/>
      <c r="CV1299" s="16"/>
      <c r="CW1299" s="16"/>
      <c r="CX1299" s="16"/>
      <c r="CY1299" s="16"/>
      <c r="CZ1299" s="16"/>
      <c r="DA1299" s="16"/>
      <c r="DB1299" s="16"/>
      <c r="DC1299" s="16"/>
      <c r="DD1299" s="16"/>
      <c r="DE1299" s="16"/>
      <c r="DF1299" s="16"/>
      <c r="DG1299" s="16"/>
      <c r="DH1299" s="16"/>
      <c r="DI1299" s="16"/>
      <c r="DJ1299" s="16"/>
      <c r="DK1299" s="16"/>
      <c r="DL1299" s="16"/>
      <c r="DM1299" s="16"/>
      <c r="DN1299" s="16"/>
      <c r="DO1299" s="16"/>
      <c r="DP1299" s="16"/>
      <c r="DQ1299" s="16"/>
      <c r="DR1299" s="16"/>
      <c r="DS1299" s="16"/>
      <c r="DT1299" s="16"/>
      <c r="DU1299" s="16"/>
      <c r="DV1299" s="16"/>
      <c r="DW1299" s="16"/>
      <c r="DX1299" s="16"/>
      <c r="DY1299" s="16"/>
      <c r="DZ1299" s="16"/>
      <c r="EA1299" s="16"/>
      <c r="EB1299" s="16"/>
      <c r="EC1299" s="16"/>
      <c r="ED1299" s="16"/>
      <c r="EE1299" s="16"/>
      <c r="EF1299" s="16"/>
      <c r="EG1299" s="16"/>
      <c r="EH1299" s="16"/>
      <c r="EI1299" s="16"/>
      <c r="EJ1299" s="16"/>
      <c r="EK1299" s="16"/>
      <c r="EL1299" s="16"/>
      <c r="EM1299" s="16"/>
      <c r="EN1299" s="16"/>
      <c r="EO1299" s="16"/>
      <c r="EP1299" s="16"/>
      <c r="EQ1299" s="16"/>
    </row>
    <row r="1300" spans="1:147" s="107" customFormat="1" x14ac:dyDescent="0.2">
      <c r="A1300" s="81"/>
      <c r="B1300" s="16"/>
      <c r="C1300" s="115"/>
      <c r="D1300" s="116"/>
      <c r="E1300" s="16"/>
      <c r="F1300" s="16"/>
      <c r="G1300" s="16"/>
      <c r="H1300" s="16"/>
      <c r="J1300" s="126"/>
      <c r="K1300" s="126"/>
      <c r="L1300" s="126"/>
      <c r="M1300" s="126"/>
      <c r="N1300" s="126"/>
      <c r="O1300" s="126"/>
      <c r="P1300" s="126"/>
      <c r="Q1300" s="58"/>
      <c r="R1300" s="139"/>
      <c r="S1300" s="58"/>
      <c r="T1300" s="16"/>
      <c r="U1300" s="16"/>
      <c r="V1300" s="16"/>
      <c r="W1300" s="16"/>
      <c r="X1300" s="16"/>
      <c r="Y1300" s="16"/>
      <c r="Z1300" s="16"/>
      <c r="AA1300" s="140"/>
      <c r="AB1300" s="126"/>
      <c r="AC1300" s="16"/>
      <c r="AD1300" s="16"/>
      <c r="AE1300" s="16"/>
      <c r="AF1300" s="16"/>
      <c r="AG1300" s="16"/>
      <c r="AH1300" s="140"/>
      <c r="AI1300" s="126"/>
      <c r="AJ1300" s="16"/>
      <c r="AK1300" s="16"/>
      <c r="AL1300" s="16"/>
      <c r="AM1300" s="140"/>
      <c r="AN1300" s="141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40"/>
      <c r="BG1300" s="126"/>
      <c r="BH1300" s="16"/>
      <c r="BI1300" s="16"/>
      <c r="BJ1300" s="16"/>
      <c r="BK1300" s="16"/>
      <c r="BL1300" s="16"/>
      <c r="BM1300" s="16"/>
      <c r="BN1300" s="16"/>
      <c r="BO1300" s="16"/>
      <c r="BP1300" s="140"/>
      <c r="BQ1300" s="126"/>
      <c r="BR1300" s="16"/>
      <c r="BS1300" s="16"/>
      <c r="BT1300" s="16"/>
      <c r="BU1300" s="16"/>
      <c r="BV1300" s="16"/>
      <c r="BW1300" s="140"/>
      <c r="BX1300" s="126"/>
      <c r="BY1300" s="16"/>
      <c r="BZ1300" s="140"/>
      <c r="CA1300" s="126"/>
      <c r="CB1300" s="16"/>
      <c r="CC1300" s="140"/>
      <c r="CD1300" s="126"/>
      <c r="CE1300" s="16"/>
      <c r="CG1300" s="12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  <c r="DZ1300" s="16"/>
      <c r="EA1300" s="16"/>
      <c r="EB1300" s="16"/>
      <c r="EC1300" s="16"/>
      <c r="ED1300" s="16"/>
      <c r="EE1300" s="16"/>
      <c r="EF1300" s="16"/>
      <c r="EG1300" s="16"/>
      <c r="EH1300" s="16"/>
      <c r="EI1300" s="16"/>
      <c r="EJ1300" s="16"/>
      <c r="EK1300" s="16"/>
      <c r="EL1300" s="16"/>
      <c r="EM1300" s="16"/>
      <c r="EN1300" s="16"/>
      <c r="EO1300" s="16"/>
      <c r="EP1300" s="16"/>
      <c r="EQ1300" s="16"/>
    </row>
    <row r="1301" spans="1:147" s="107" customFormat="1" x14ac:dyDescent="0.2">
      <c r="A1301" s="81"/>
      <c r="B1301" s="16"/>
      <c r="C1301" s="115"/>
      <c r="D1301" s="116"/>
      <c r="E1301" s="16"/>
      <c r="F1301" s="16"/>
      <c r="G1301" s="16"/>
      <c r="H1301" s="16"/>
      <c r="J1301" s="126"/>
      <c r="K1301" s="126"/>
      <c r="L1301" s="126"/>
      <c r="M1301" s="126"/>
      <c r="N1301" s="126"/>
      <c r="O1301" s="126"/>
      <c r="P1301" s="126"/>
      <c r="Q1301" s="58"/>
      <c r="R1301" s="139"/>
      <c r="S1301" s="58"/>
      <c r="T1301" s="16"/>
      <c r="U1301" s="16"/>
      <c r="V1301" s="16"/>
      <c r="W1301" s="16"/>
      <c r="X1301" s="16"/>
      <c r="Y1301" s="16"/>
      <c r="Z1301" s="16"/>
      <c r="AA1301" s="140"/>
      <c r="AB1301" s="126"/>
      <c r="AC1301" s="16"/>
      <c r="AD1301" s="16"/>
      <c r="AE1301" s="16"/>
      <c r="AF1301" s="16"/>
      <c r="AG1301" s="16"/>
      <c r="AH1301" s="140"/>
      <c r="AI1301" s="126"/>
      <c r="AJ1301" s="16"/>
      <c r="AK1301" s="16"/>
      <c r="AL1301" s="16"/>
      <c r="AM1301" s="140"/>
      <c r="AN1301" s="141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40"/>
      <c r="BG1301" s="126"/>
      <c r="BH1301" s="16"/>
      <c r="BI1301" s="16"/>
      <c r="BJ1301" s="16"/>
      <c r="BK1301" s="16"/>
      <c r="BL1301" s="16"/>
      <c r="BM1301" s="16"/>
      <c r="BN1301" s="16"/>
      <c r="BO1301" s="16"/>
      <c r="BP1301" s="140"/>
      <c r="BQ1301" s="126"/>
      <c r="BR1301" s="16"/>
      <c r="BS1301" s="16"/>
      <c r="BT1301" s="16"/>
      <c r="BU1301" s="16"/>
      <c r="BV1301" s="16"/>
      <c r="BW1301" s="140"/>
      <c r="BX1301" s="126"/>
      <c r="BY1301" s="16"/>
      <c r="BZ1301" s="140"/>
      <c r="CA1301" s="126"/>
      <c r="CB1301" s="16"/>
      <c r="CC1301" s="140"/>
      <c r="CD1301" s="126"/>
      <c r="CE1301" s="16"/>
      <c r="CG1301" s="12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  <c r="DR1301" s="16"/>
      <c r="DS1301" s="16"/>
      <c r="DT1301" s="16"/>
      <c r="DU1301" s="16"/>
      <c r="DV1301" s="16"/>
      <c r="DW1301" s="16"/>
      <c r="DX1301" s="16"/>
      <c r="DY1301" s="16"/>
      <c r="DZ1301" s="16"/>
      <c r="EA1301" s="16"/>
      <c r="EB1301" s="16"/>
      <c r="EC1301" s="16"/>
      <c r="ED1301" s="16"/>
      <c r="EE1301" s="16"/>
      <c r="EF1301" s="16"/>
      <c r="EG1301" s="16"/>
      <c r="EH1301" s="16"/>
      <c r="EI1301" s="16"/>
      <c r="EJ1301" s="16"/>
      <c r="EK1301" s="16"/>
      <c r="EL1301" s="16"/>
      <c r="EM1301" s="16"/>
      <c r="EN1301" s="16"/>
      <c r="EO1301" s="16"/>
      <c r="EP1301" s="16"/>
      <c r="EQ1301" s="16"/>
    </row>
    <row r="1302" spans="1:147" s="107" customFormat="1" x14ac:dyDescent="0.2">
      <c r="A1302" s="81"/>
      <c r="B1302" s="16"/>
      <c r="C1302" s="115"/>
      <c r="D1302" s="116"/>
      <c r="E1302" s="16"/>
      <c r="F1302" s="16"/>
      <c r="G1302" s="16"/>
      <c r="H1302" s="16"/>
      <c r="J1302" s="126"/>
      <c r="K1302" s="126"/>
      <c r="L1302" s="126"/>
      <c r="M1302" s="126"/>
      <c r="N1302" s="126"/>
      <c r="O1302" s="126"/>
      <c r="P1302" s="126"/>
      <c r="Q1302" s="58"/>
      <c r="R1302" s="139"/>
      <c r="S1302" s="58"/>
      <c r="T1302" s="16"/>
      <c r="U1302" s="16"/>
      <c r="V1302" s="16"/>
      <c r="W1302" s="16"/>
      <c r="X1302" s="16"/>
      <c r="Y1302" s="16"/>
      <c r="Z1302" s="16"/>
      <c r="AA1302" s="140"/>
      <c r="AB1302" s="126"/>
      <c r="AC1302" s="16"/>
      <c r="AD1302" s="16"/>
      <c r="AE1302" s="16"/>
      <c r="AF1302" s="16"/>
      <c r="AG1302" s="16"/>
      <c r="AH1302" s="140"/>
      <c r="AI1302" s="126"/>
      <c r="AJ1302" s="16"/>
      <c r="AK1302" s="16"/>
      <c r="AL1302" s="16"/>
      <c r="AM1302" s="140"/>
      <c r="AN1302" s="141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40"/>
      <c r="BG1302" s="126"/>
      <c r="BH1302" s="16"/>
      <c r="BI1302" s="16"/>
      <c r="BJ1302" s="16"/>
      <c r="BK1302" s="16"/>
      <c r="BL1302" s="16"/>
      <c r="BM1302" s="16"/>
      <c r="BN1302" s="16"/>
      <c r="BO1302" s="16"/>
      <c r="BP1302" s="140"/>
      <c r="BQ1302" s="126"/>
      <c r="BR1302" s="16"/>
      <c r="BS1302" s="16"/>
      <c r="BT1302" s="16"/>
      <c r="BU1302" s="16"/>
      <c r="BV1302" s="16"/>
      <c r="BW1302" s="140"/>
      <c r="BX1302" s="126"/>
      <c r="BY1302" s="16"/>
      <c r="BZ1302" s="140"/>
      <c r="CA1302" s="126"/>
      <c r="CB1302" s="16"/>
      <c r="CC1302" s="140"/>
      <c r="CD1302" s="126"/>
      <c r="CE1302" s="16"/>
      <c r="CG1302" s="12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  <c r="DZ1302" s="16"/>
      <c r="EA1302" s="16"/>
      <c r="EB1302" s="16"/>
      <c r="EC1302" s="16"/>
      <c r="ED1302" s="16"/>
      <c r="EE1302" s="16"/>
      <c r="EF1302" s="16"/>
      <c r="EG1302" s="16"/>
      <c r="EH1302" s="16"/>
      <c r="EI1302" s="16"/>
      <c r="EJ1302" s="16"/>
      <c r="EK1302" s="16"/>
      <c r="EL1302" s="16"/>
      <c r="EM1302" s="16"/>
      <c r="EN1302" s="16"/>
      <c r="EO1302" s="16"/>
      <c r="EP1302" s="16"/>
      <c r="EQ1302" s="16"/>
    </row>
    <row r="1303" spans="1:147" s="107" customFormat="1" x14ac:dyDescent="0.2">
      <c r="A1303" s="81"/>
      <c r="B1303" s="16"/>
      <c r="C1303" s="115"/>
      <c r="D1303" s="116"/>
      <c r="E1303" s="16"/>
      <c r="F1303" s="16"/>
      <c r="G1303" s="16"/>
      <c r="H1303" s="16"/>
      <c r="J1303" s="126"/>
      <c r="K1303" s="126"/>
      <c r="L1303" s="126"/>
      <c r="M1303" s="126"/>
      <c r="N1303" s="126"/>
      <c r="O1303" s="126"/>
      <c r="P1303" s="126"/>
      <c r="Q1303" s="58"/>
      <c r="R1303" s="139"/>
      <c r="S1303" s="58"/>
      <c r="T1303" s="16"/>
      <c r="U1303" s="16"/>
      <c r="V1303" s="16"/>
      <c r="W1303" s="16"/>
      <c r="X1303" s="16"/>
      <c r="Y1303" s="16"/>
      <c r="Z1303" s="16"/>
      <c r="AA1303" s="140"/>
      <c r="AB1303" s="126"/>
      <c r="AC1303" s="16"/>
      <c r="AD1303" s="16"/>
      <c r="AE1303" s="16"/>
      <c r="AF1303" s="16"/>
      <c r="AG1303" s="16"/>
      <c r="AH1303" s="140"/>
      <c r="AI1303" s="126"/>
      <c r="AJ1303" s="16"/>
      <c r="AK1303" s="16"/>
      <c r="AL1303" s="16"/>
      <c r="AM1303" s="140"/>
      <c r="AN1303" s="141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40"/>
      <c r="BG1303" s="126"/>
      <c r="BH1303" s="16"/>
      <c r="BI1303" s="16"/>
      <c r="BJ1303" s="16"/>
      <c r="BK1303" s="16"/>
      <c r="BL1303" s="16"/>
      <c r="BM1303" s="16"/>
      <c r="BN1303" s="16"/>
      <c r="BO1303" s="16"/>
      <c r="BP1303" s="140"/>
      <c r="BQ1303" s="126"/>
      <c r="BR1303" s="16"/>
      <c r="BS1303" s="16"/>
      <c r="BT1303" s="16"/>
      <c r="BU1303" s="16"/>
      <c r="BV1303" s="16"/>
      <c r="BW1303" s="140"/>
      <c r="BX1303" s="126"/>
      <c r="BY1303" s="16"/>
      <c r="BZ1303" s="140"/>
      <c r="CA1303" s="126"/>
      <c r="CB1303" s="16"/>
      <c r="CC1303" s="140"/>
      <c r="CD1303" s="126"/>
      <c r="CE1303" s="16"/>
      <c r="CG1303" s="126"/>
      <c r="CH1303" s="16"/>
      <c r="CI1303" s="16"/>
      <c r="CJ1303" s="16"/>
      <c r="CK1303" s="16"/>
      <c r="CL1303" s="16"/>
      <c r="CM1303" s="16"/>
      <c r="CN1303" s="16"/>
      <c r="CO1303" s="16"/>
      <c r="CP1303" s="16"/>
      <c r="CQ1303" s="16"/>
      <c r="CR1303" s="16"/>
      <c r="CS1303" s="16"/>
      <c r="CT1303" s="16"/>
      <c r="CU1303" s="16"/>
      <c r="CV1303" s="16"/>
      <c r="CW1303" s="16"/>
      <c r="CX1303" s="16"/>
      <c r="CY1303" s="16"/>
      <c r="CZ1303" s="16"/>
      <c r="DA1303" s="16"/>
      <c r="DB1303" s="16"/>
      <c r="DC1303" s="16"/>
      <c r="DD1303" s="16"/>
      <c r="DE1303" s="16"/>
      <c r="DF1303" s="16"/>
      <c r="DG1303" s="16"/>
      <c r="DH1303" s="16"/>
      <c r="DI1303" s="16"/>
      <c r="DJ1303" s="16"/>
      <c r="DK1303" s="16"/>
      <c r="DL1303" s="16"/>
      <c r="DM1303" s="16"/>
      <c r="DN1303" s="16"/>
      <c r="DO1303" s="16"/>
      <c r="DP1303" s="16"/>
      <c r="DQ1303" s="16"/>
      <c r="DR1303" s="16"/>
      <c r="DS1303" s="16"/>
      <c r="DT1303" s="16"/>
      <c r="DU1303" s="16"/>
      <c r="DV1303" s="16"/>
      <c r="DW1303" s="16"/>
      <c r="DX1303" s="16"/>
      <c r="DY1303" s="16"/>
      <c r="DZ1303" s="16"/>
      <c r="EA1303" s="16"/>
      <c r="EB1303" s="16"/>
      <c r="EC1303" s="16"/>
      <c r="ED1303" s="16"/>
      <c r="EE1303" s="16"/>
      <c r="EF1303" s="16"/>
      <c r="EG1303" s="16"/>
      <c r="EH1303" s="16"/>
      <c r="EI1303" s="16"/>
      <c r="EJ1303" s="16"/>
      <c r="EK1303" s="16"/>
      <c r="EL1303" s="16"/>
      <c r="EM1303" s="16"/>
      <c r="EN1303" s="16"/>
      <c r="EO1303" s="16"/>
      <c r="EP1303" s="16"/>
      <c r="EQ1303" s="16"/>
    </row>
    <row r="1304" spans="1:147" s="107" customFormat="1" x14ac:dyDescent="0.2">
      <c r="A1304" s="81"/>
      <c r="B1304" s="16"/>
      <c r="C1304" s="115"/>
      <c r="D1304" s="116"/>
      <c r="E1304" s="16"/>
      <c r="F1304" s="16"/>
      <c r="G1304" s="16"/>
      <c r="H1304" s="16"/>
      <c r="J1304" s="126"/>
      <c r="K1304" s="126"/>
      <c r="L1304" s="126"/>
      <c r="M1304" s="126"/>
      <c r="N1304" s="126"/>
      <c r="O1304" s="126"/>
      <c r="P1304" s="126"/>
      <c r="Q1304" s="58"/>
      <c r="R1304" s="139"/>
      <c r="S1304" s="58"/>
      <c r="T1304" s="16"/>
      <c r="U1304" s="16"/>
      <c r="V1304" s="16"/>
      <c r="W1304" s="16"/>
      <c r="X1304" s="16"/>
      <c r="Y1304" s="16"/>
      <c r="Z1304" s="16"/>
      <c r="AA1304" s="140"/>
      <c r="AB1304" s="126"/>
      <c r="AC1304" s="16"/>
      <c r="AD1304" s="16"/>
      <c r="AE1304" s="16"/>
      <c r="AF1304" s="16"/>
      <c r="AG1304" s="16"/>
      <c r="AH1304" s="140"/>
      <c r="AI1304" s="126"/>
      <c r="AJ1304" s="16"/>
      <c r="AK1304" s="16"/>
      <c r="AL1304" s="16"/>
      <c r="AM1304" s="140"/>
      <c r="AN1304" s="141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40"/>
      <c r="BG1304" s="126"/>
      <c r="BH1304" s="16"/>
      <c r="BI1304" s="16"/>
      <c r="BJ1304" s="16"/>
      <c r="BK1304" s="16"/>
      <c r="BL1304" s="16"/>
      <c r="BM1304" s="16"/>
      <c r="BN1304" s="16"/>
      <c r="BO1304" s="16"/>
      <c r="BP1304" s="140"/>
      <c r="BQ1304" s="126"/>
      <c r="BR1304" s="16"/>
      <c r="BS1304" s="16"/>
      <c r="BT1304" s="16"/>
      <c r="BU1304" s="16"/>
      <c r="BV1304" s="16"/>
      <c r="BW1304" s="140"/>
      <c r="BX1304" s="126"/>
      <c r="BY1304" s="16"/>
      <c r="BZ1304" s="140"/>
      <c r="CA1304" s="126"/>
      <c r="CB1304" s="16"/>
      <c r="CC1304" s="140"/>
      <c r="CD1304" s="126"/>
      <c r="CE1304" s="16"/>
      <c r="CG1304" s="12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  <c r="DR1304" s="16"/>
      <c r="DS1304" s="16"/>
      <c r="DT1304" s="16"/>
      <c r="DU1304" s="16"/>
      <c r="DV1304" s="16"/>
      <c r="DW1304" s="16"/>
      <c r="DX1304" s="16"/>
      <c r="DY1304" s="16"/>
      <c r="DZ1304" s="16"/>
      <c r="EA1304" s="16"/>
      <c r="EB1304" s="16"/>
      <c r="EC1304" s="16"/>
      <c r="ED1304" s="16"/>
      <c r="EE1304" s="16"/>
      <c r="EF1304" s="16"/>
      <c r="EG1304" s="16"/>
      <c r="EH1304" s="16"/>
      <c r="EI1304" s="16"/>
      <c r="EJ1304" s="16"/>
      <c r="EK1304" s="16"/>
      <c r="EL1304" s="16"/>
      <c r="EM1304" s="16"/>
      <c r="EN1304" s="16"/>
      <c r="EO1304" s="16"/>
      <c r="EP1304" s="16"/>
      <c r="EQ1304" s="16"/>
    </row>
    <row r="1305" spans="1:147" s="107" customFormat="1" x14ac:dyDescent="0.2">
      <c r="A1305" s="81"/>
      <c r="B1305" s="16"/>
      <c r="C1305" s="115"/>
      <c r="D1305" s="116"/>
      <c r="E1305" s="16"/>
      <c r="F1305" s="16"/>
      <c r="G1305" s="16"/>
      <c r="H1305" s="16"/>
      <c r="J1305" s="126"/>
      <c r="K1305" s="126"/>
      <c r="L1305" s="126"/>
      <c r="M1305" s="126"/>
      <c r="N1305" s="126"/>
      <c r="O1305" s="126"/>
      <c r="P1305" s="126"/>
      <c r="Q1305" s="58"/>
      <c r="R1305" s="139"/>
      <c r="S1305" s="58"/>
      <c r="T1305" s="16"/>
      <c r="U1305" s="16"/>
      <c r="V1305" s="16"/>
      <c r="W1305" s="16"/>
      <c r="X1305" s="16"/>
      <c r="Y1305" s="16"/>
      <c r="Z1305" s="16"/>
      <c r="AA1305" s="140"/>
      <c r="AB1305" s="126"/>
      <c r="AC1305" s="16"/>
      <c r="AD1305" s="16"/>
      <c r="AE1305" s="16"/>
      <c r="AF1305" s="16"/>
      <c r="AG1305" s="16"/>
      <c r="AH1305" s="140"/>
      <c r="AI1305" s="126"/>
      <c r="AJ1305" s="16"/>
      <c r="AK1305" s="16"/>
      <c r="AL1305" s="16"/>
      <c r="AM1305" s="140"/>
      <c r="AN1305" s="141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40"/>
      <c r="BG1305" s="126"/>
      <c r="BH1305" s="16"/>
      <c r="BI1305" s="16"/>
      <c r="BJ1305" s="16"/>
      <c r="BK1305" s="16"/>
      <c r="BL1305" s="16"/>
      <c r="BM1305" s="16"/>
      <c r="BN1305" s="16"/>
      <c r="BO1305" s="16"/>
      <c r="BP1305" s="140"/>
      <c r="BQ1305" s="126"/>
      <c r="BR1305" s="16"/>
      <c r="BS1305" s="16"/>
      <c r="BT1305" s="16"/>
      <c r="BU1305" s="16"/>
      <c r="BV1305" s="16"/>
      <c r="BW1305" s="140"/>
      <c r="BX1305" s="126"/>
      <c r="BY1305" s="16"/>
      <c r="BZ1305" s="140"/>
      <c r="CA1305" s="126"/>
      <c r="CB1305" s="16"/>
      <c r="CC1305" s="140"/>
      <c r="CD1305" s="126"/>
      <c r="CE1305" s="16"/>
      <c r="CG1305" s="12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  <c r="DR1305" s="16"/>
      <c r="DS1305" s="16"/>
      <c r="DT1305" s="16"/>
      <c r="DU1305" s="16"/>
      <c r="DV1305" s="16"/>
      <c r="DW1305" s="16"/>
      <c r="DX1305" s="16"/>
      <c r="DY1305" s="16"/>
      <c r="DZ1305" s="16"/>
      <c r="EA1305" s="16"/>
      <c r="EB1305" s="16"/>
      <c r="EC1305" s="16"/>
      <c r="ED1305" s="16"/>
      <c r="EE1305" s="16"/>
      <c r="EF1305" s="16"/>
      <c r="EG1305" s="16"/>
      <c r="EH1305" s="16"/>
      <c r="EI1305" s="16"/>
      <c r="EJ1305" s="16"/>
      <c r="EK1305" s="16"/>
      <c r="EL1305" s="16"/>
      <c r="EM1305" s="16"/>
      <c r="EN1305" s="16"/>
      <c r="EO1305" s="16"/>
      <c r="EP1305" s="16"/>
      <c r="EQ1305" s="16"/>
    </row>
    <row r="1306" spans="1:147" s="107" customFormat="1" x14ac:dyDescent="0.2">
      <c r="A1306" s="81"/>
      <c r="B1306" s="16"/>
      <c r="C1306" s="115"/>
      <c r="D1306" s="116"/>
      <c r="E1306" s="16"/>
      <c r="F1306" s="16"/>
      <c r="G1306" s="16"/>
      <c r="H1306" s="16"/>
      <c r="J1306" s="126"/>
      <c r="K1306" s="126"/>
      <c r="L1306" s="126"/>
      <c r="M1306" s="126"/>
      <c r="N1306" s="126"/>
      <c r="O1306" s="126"/>
      <c r="P1306" s="126"/>
      <c r="Q1306" s="58"/>
      <c r="R1306" s="139"/>
      <c r="S1306" s="58"/>
      <c r="T1306" s="16"/>
      <c r="U1306" s="16"/>
      <c r="V1306" s="16"/>
      <c r="W1306" s="16"/>
      <c r="X1306" s="16"/>
      <c r="Y1306" s="16"/>
      <c r="Z1306" s="16"/>
      <c r="AA1306" s="140"/>
      <c r="AB1306" s="126"/>
      <c r="AC1306" s="16"/>
      <c r="AD1306" s="16"/>
      <c r="AE1306" s="16"/>
      <c r="AF1306" s="16"/>
      <c r="AG1306" s="16"/>
      <c r="AH1306" s="140"/>
      <c r="AI1306" s="126"/>
      <c r="AJ1306" s="16"/>
      <c r="AK1306" s="16"/>
      <c r="AL1306" s="16"/>
      <c r="AM1306" s="140"/>
      <c r="AN1306" s="141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40"/>
      <c r="BG1306" s="126"/>
      <c r="BH1306" s="16"/>
      <c r="BI1306" s="16"/>
      <c r="BJ1306" s="16"/>
      <c r="BK1306" s="16"/>
      <c r="BL1306" s="16"/>
      <c r="BM1306" s="16"/>
      <c r="BN1306" s="16"/>
      <c r="BO1306" s="16"/>
      <c r="BP1306" s="140"/>
      <c r="BQ1306" s="126"/>
      <c r="BR1306" s="16"/>
      <c r="BS1306" s="16"/>
      <c r="BT1306" s="16"/>
      <c r="BU1306" s="16"/>
      <c r="BV1306" s="16"/>
      <c r="BW1306" s="140"/>
      <c r="BX1306" s="126"/>
      <c r="BY1306" s="16"/>
      <c r="BZ1306" s="140"/>
      <c r="CA1306" s="126"/>
      <c r="CB1306" s="16"/>
      <c r="CC1306" s="140"/>
      <c r="CD1306" s="126"/>
      <c r="CE1306" s="16"/>
      <c r="CG1306" s="12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  <c r="DZ1306" s="16"/>
      <c r="EA1306" s="16"/>
      <c r="EB1306" s="16"/>
      <c r="EC1306" s="16"/>
      <c r="ED1306" s="16"/>
      <c r="EE1306" s="16"/>
      <c r="EF1306" s="16"/>
      <c r="EG1306" s="16"/>
      <c r="EH1306" s="16"/>
      <c r="EI1306" s="16"/>
      <c r="EJ1306" s="16"/>
      <c r="EK1306" s="16"/>
      <c r="EL1306" s="16"/>
      <c r="EM1306" s="16"/>
      <c r="EN1306" s="16"/>
      <c r="EO1306" s="16"/>
      <c r="EP1306" s="16"/>
      <c r="EQ1306" s="16"/>
    </row>
    <row r="1307" spans="1:147" s="107" customFormat="1" x14ac:dyDescent="0.2">
      <c r="A1307" s="81"/>
      <c r="B1307" s="16"/>
      <c r="C1307" s="115"/>
      <c r="D1307" s="116"/>
      <c r="E1307" s="16"/>
      <c r="F1307" s="16"/>
      <c r="G1307" s="16"/>
      <c r="H1307" s="16"/>
      <c r="J1307" s="126"/>
      <c r="K1307" s="126"/>
      <c r="L1307" s="126"/>
      <c r="M1307" s="126"/>
      <c r="N1307" s="126"/>
      <c r="O1307" s="126"/>
      <c r="P1307" s="126"/>
      <c r="Q1307" s="58"/>
      <c r="R1307" s="139"/>
      <c r="S1307" s="58"/>
      <c r="T1307" s="16"/>
      <c r="U1307" s="16"/>
      <c r="V1307" s="16"/>
      <c r="W1307" s="16"/>
      <c r="X1307" s="16"/>
      <c r="Y1307" s="16"/>
      <c r="Z1307" s="16"/>
      <c r="AA1307" s="140"/>
      <c r="AB1307" s="126"/>
      <c r="AC1307" s="16"/>
      <c r="AD1307" s="16"/>
      <c r="AE1307" s="16"/>
      <c r="AF1307" s="16"/>
      <c r="AG1307" s="16"/>
      <c r="AH1307" s="140"/>
      <c r="AI1307" s="126"/>
      <c r="AJ1307" s="16"/>
      <c r="AK1307" s="16"/>
      <c r="AL1307" s="16"/>
      <c r="AM1307" s="140"/>
      <c r="AN1307" s="141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40"/>
      <c r="BG1307" s="126"/>
      <c r="BH1307" s="16"/>
      <c r="BI1307" s="16"/>
      <c r="BJ1307" s="16"/>
      <c r="BK1307" s="16"/>
      <c r="BL1307" s="16"/>
      <c r="BM1307" s="16"/>
      <c r="BN1307" s="16"/>
      <c r="BO1307" s="16"/>
      <c r="BP1307" s="140"/>
      <c r="BQ1307" s="126"/>
      <c r="BR1307" s="16"/>
      <c r="BS1307" s="16"/>
      <c r="BT1307" s="16"/>
      <c r="BU1307" s="16"/>
      <c r="BV1307" s="16"/>
      <c r="BW1307" s="140"/>
      <c r="BX1307" s="126"/>
      <c r="BY1307" s="16"/>
      <c r="BZ1307" s="140"/>
      <c r="CA1307" s="126"/>
      <c r="CB1307" s="16"/>
      <c r="CC1307" s="140"/>
      <c r="CD1307" s="126"/>
      <c r="CE1307" s="16"/>
      <c r="CG1307" s="126"/>
      <c r="CH1307" s="16"/>
      <c r="CI1307" s="16"/>
      <c r="CJ1307" s="16"/>
      <c r="CK1307" s="16"/>
      <c r="CL1307" s="16"/>
      <c r="CM1307" s="16"/>
      <c r="CN1307" s="16"/>
      <c r="CO1307" s="16"/>
      <c r="CP1307" s="16"/>
      <c r="CQ1307" s="16"/>
      <c r="CR1307" s="16"/>
      <c r="CS1307" s="16"/>
      <c r="CT1307" s="16"/>
      <c r="CU1307" s="16"/>
      <c r="CV1307" s="16"/>
      <c r="CW1307" s="16"/>
      <c r="CX1307" s="16"/>
      <c r="CY1307" s="16"/>
      <c r="CZ1307" s="16"/>
      <c r="DA1307" s="16"/>
      <c r="DB1307" s="16"/>
      <c r="DC1307" s="16"/>
      <c r="DD1307" s="16"/>
      <c r="DE1307" s="16"/>
      <c r="DF1307" s="16"/>
      <c r="DG1307" s="16"/>
      <c r="DH1307" s="16"/>
      <c r="DI1307" s="16"/>
      <c r="DJ1307" s="16"/>
      <c r="DK1307" s="16"/>
      <c r="DL1307" s="16"/>
      <c r="DM1307" s="16"/>
      <c r="DN1307" s="16"/>
      <c r="DO1307" s="16"/>
      <c r="DP1307" s="16"/>
      <c r="DQ1307" s="16"/>
      <c r="DR1307" s="16"/>
      <c r="DS1307" s="16"/>
      <c r="DT1307" s="16"/>
      <c r="DU1307" s="16"/>
      <c r="DV1307" s="16"/>
      <c r="DW1307" s="16"/>
      <c r="DX1307" s="16"/>
      <c r="DY1307" s="16"/>
      <c r="DZ1307" s="16"/>
      <c r="EA1307" s="16"/>
      <c r="EB1307" s="16"/>
      <c r="EC1307" s="16"/>
      <c r="ED1307" s="16"/>
      <c r="EE1307" s="16"/>
      <c r="EF1307" s="16"/>
      <c r="EG1307" s="16"/>
      <c r="EH1307" s="16"/>
      <c r="EI1307" s="16"/>
      <c r="EJ1307" s="16"/>
      <c r="EK1307" s="16"/>
      <c r="EL1307" s="16"/>
      <c r="EM1307" s="16"/>
      <c r="EN1307" s="16"/>
      <c r="EO1307" s="16"/>
      <c r="EP1307" s="16"/>
      <c r="EQ1307" s="16"/>
    </row>
    <row r="1308" spans="1:147" s="107" customFormat="1" x14ac:dyDescent="0.2">
      <c r="A1308" s="81"/>
      <c r="B1308" s="16"/>
      <c r="C1308" s="115"/>
      <c r="D1308" s="116"/>
      <c r="E1308" s="16"/>
      <c r="F1308" s="16"/>
      <c r="G1308" s="16"/>
      <c r="H1308" s="16"/>
      <c r="J1308" s="126"/>
      <c r="K1308" s="126"/>
      <c r="L1308" s="126"/>
      <c r="M1308" s="126"/>
      <c r="N1308" s="126"/>
      <c r="O1308" s="126"/>
      <c r="P1308" s="126"/>
      <c r="Q1308" s="58"/>
      <c r="R1308" s="139"/>
      <c r="S1308" s="58"/>
      <c r="T1308" s="16"/>
      <c r="U1308" s="16"/>
      <c r="V1308" s="16"/>
      <c r="W1308" s="16"/>
      <c r="X1308" s="16"/>
      <c r="Y1308" s="16"/>
      <c r="Z1308" s="16"/>
      <c r="AA1308" s="140"/>
      <c r="AB1308" s="126"/>
      <c r="AC1308" s="16"/>
      <c r="AD1308" s="16"/>
      <c r="AE1308" s="16"/>
      <c r="AF1308" s="16"/>
      <c r="AG1308" s="16"/>
      <c r="AH1308" s="140"/>
      <c r="AI1308" s="126"/>
      <c r="AJ1308" s="16"/>
      <c r="AK1308" s="16"/>
      <c r="AL1308" s="16"/>
      <c r="AM1308" s="140"/>
      <c r="AN1308" s="141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40"/>
      <c r="BG1308" s="126"/>
      <c r="BH1308" s="16"/>
      <c r="BI1308" s="16"/>
      <c r="BJ1308" s="16"/>
      <c r="BK1308" s="16"/>
      <c r="BL1308" s="16"/>
      <c r="BM1308" s="16"/>
      <c r="BN1308" s="16"/>
      <c r="BO1308" s="16"/>
      <c r="BP1308" s="140"/>
      <c r="BQ1308" s="126"/>
      <c r="BR1308" s="16"/>
      <c r="BS1308" s="16"/>
      <c r="BT1308" s="16"/>
      <c r="BU1308" s="16"/>
      <c r="BV1308" s="16"/>
      <c r="BW1308" s="140"/>
      <c r="BX1308" s="126"/>
      <c r="BY1308" s="16"/>
      <c r="BZ1308" s="140"/>
      <c r="CA1308" s="126"/>
      <c r="CB1308" s="16"/>
      <c r="CC1308" s="140"/>
      <c r="CD1308" s="126"/>
      <c r="CE1308" s="16"/>
      <c r="CG1308" s="12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  <c r="DR1308" s="16"/>
      <c r="DS1308" s="16"/>
      <c r="DT1308" s="16"/>
      <c r="DU1308" s="16"/>
      <c r="DV1308" s="16"/>
      <c r="DW1308" s="16"/>
      <c r="DX1308" s="16"/>
      <c r="DY1308" s="16"/>
      <c r="DZ1308" s="16"/>
      <c r="EA1308" s="16"/>
      <c r="EB1308" s="16"/>
      <c r="EC1308" s="16"/>
      <c r="ED1308" s="16"/>
      <c r="EE1308" s="16"/>
      <c r="EF1308" s="16"/>
      <c r="EG1308" s="16"/>
      <c r="EH1308" s="16"/>
      <c r="EI1308" s="16"/>
      <c r="EJ1308" s="16"/>
      <c r="EK1308" s="16"/>
      <c r="EL1308" s="16"/>
      <c r="EM1308" s="16"/>
      <c r="EN1308" s="16"/>
      <c r="EO1308" s="16"/>
      <c r="EP1308" s="16"/>
      <c r="EQ1308" s="16"/>
    </row>
    <row r="1309" spans="1:147" s="107" customFormat="1" x14ac:dyDescent="0.2">
      <c r="A1309" s="81"/>
      <c r="B1309" s="16"/>
      <c r="C1309" s="115"/>
      <c r="D1309" s="116"/>
      <c r="E1309" s="16"/>
      <c r="F1309" s="16"/>
      <c r="G1309" s="16"/>
      <c r="H1309" s="16"/>
      <c r="J1309" s="126"/>
      <c r="K1309" s="126"/>
      <c r="L1309" s="126"/>
      <c r="M1309" s="126"/>
      <c r="N1309" s="126"/>
      <c r="O1309" s="126"/>
      <c r="P1309" s="126"/>
      <c r="Q1309" s="58"/>
      <c r="R1309" s="139"/>
      <c r="S1309" s="58"/>
      <c r="T1309" s="16"/>
      <c r="U1309" s="16"/>
      <c r="V1309" s="16"/>
      <c r="W1309" s="16"/>
      <c r="X1309" s="16"/>
      <c r="Y1309" s="16"/>
      <c r="Z1309" s="16"/>
      <c r="AA1309" s="140"/>
      <c r="AB1309" s="126"/>
      <c r="AC1309" s="16"/>
      <c r="AD1309" s="16"/>
      <c r="AE1309" s="16"/>
      <c r="AF1309" s="16"/>
      <c r="AG1309" s="16"/>
      <c r="AH1309" s="140"/>
      <c r="AI1309" s="126"/>
      <c r="AJ1309" s="16"/>
      <c r="AK1309" s="16"/>
      <c r="AL1309" s="16"/>
      <c r="AM1309" s="140"/>
      <c r="AN1309" s="141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40"/>
      <c r="BG1309" s="126"/>
      <c r="BH1309" s="16"/>
      <c r="BI1309" s="16"/>
      <c r="BJ1309" s="16"/>
      <c r="BK1309" s="16"/>
      <c r="BL1309" s="16"/>
      <c r="BM1309" s="16"/>
      <c r="BN1309" s="16"/>
      <c r="BO1309" s="16"/>
      <c r="BP1309" s="140"/>
      <c r="BQ1309" s="126"/>
      <c r="BR1309" s="16"/>
      <c r="BS1309" s="16"/>
      <c r="BT1309" s="16"/>
      <c r="BU1309" s="16"/>
      <c r="BV1309" s="16"/>
      <c r="BW1309" s="140"/>
      <c r="BX1309" s="126"/>
      <c r="BY1309" s="16"/>
      <c r="BZ1309" s="140"/>
      <c r="CA1309" s="126"/>
      <c r="CB1309" s="16"/>
      <c r="CC1309" s="140"/>
      <c r="CD1309" s="126"/>
      <c r="CE1309" s="16"/>
      <c r="CG1309" s="126"/>
      <c r="CH1309" s="16"/>
      <c r="CI1309" s="16"/>
      <c r="CJ1309" s="16"/>
      <c r="CK1309" s="16"/>
      <c r="CL1309" s="16"/>
      <c r="CM1309" s="16"/>
      <c r="CN1309" s="16"/>
      <c r="CO1309" s="16"/>
      <c r="CP1309" s="16"/>
      <c r="CQ1309" s="16"/>
      <c r="CR1309" s="16"/>
      <c r="CS1309" s="16"/>
      <c r="CT1309" s="16"/>
      <c r="CU1309" s="16"/>
      <c r="CV1309" s="16"/>
      <c r="CW1309" s="16"/>
      <c r="CX1309" s="16"/>
      <c r="CY1309" s="16"/>
      <c r="CZ1309" s="16"/>
      <c r="DA1309" s="16"/>
      <c r="DB1309" s="16"/>
      <c r="DC1309" s="16"/>
      <c r="DD1309" s="16"/>
      <c r="DE1309" s="16"/>
      <c r="DF1309" s="16"/>
      <c r="DG1309" s="16"/>
      <c r="DH1309" s="16"/>
      <c r="DI1309" s="16"/>
      <c r="DJ1309" s="16"/>
      <c r="DK1309" s="16"/>
      <c r="DL1309" s="16"/>
      <c r="DM1309" s="16"/>
      <c r="DN1309" s="16"/>
      <c r="DO1309" s="16"/>
      <c r="DP1309" s="16"/>
      <c r="DQ1309" s="16"/>
      <c r="DR1309" s="16"/>
      <c r="DS1309" s="16"/>
      <c r="DT1309" s="16"/>
      <c r="DU1309" s="16"/>
      <c r="DV1309" s="16"/>
      <c r="DW1309" s="16"/>
      <c r="DX1309" s="16"/>
      <c r="DY1309" s="16"/>
      <c r="DZ1309" s="16"/>
      <c r="EA1309" s="16"/>
      <c r="EB1309" s="16"/>
      <c r="EC1309" s="16"/>
      <c r="ED1309" s="16"/>
      <c r="EE1309" s="16"/>
      <c r="EF1309" s="16"/>
      <c r="EG1309" s="16"/>
      <c r="EH1309" s="16"/>
      <c r="EI1309" s="16"/>
      <c r="EJ1309" s="16"/>
      <c r="EK1309" s="16"/>
      <c r="EL1309" s="16"/>
      <c r="EM1309" s="16"/>
      <c r="EN1309" s="16"/>
      <c r="EO1309" s="16"/>
      <c r="EP1309" s="16"/>
      <c r="EQ1309" s="16"/>
    </row>
    <row r="1310" spans="1:147" s="107" customFormat="1" x14ac:dyDescent="0.2">
      <c r="A1310" s="81"/>
      <c r="B1310" s="16"/>
      <c r="C1310" s="115"/>
      <c r="D1310" s="116"/>
      <c r="E1310" s="16"/>
      <c r="F1310" s="16"/>
      <c r="G1310" s="16"/>
      <c r="H1310" s="16"/>
      <c r="J1310" s="126"/>
      <c r="K1310" s="126"/>
      <c r="L1310" s="126"/>
      <c r="M1310" s="126"/>
      <c r="N1310" s="126"/>
      <c r="O1310" s="126"/>
      <c r="P1310" s="126"/>
      <c r="Q1310" s="58"/>
      <c r="R1310" s="139"/>
      <c r="S1310" s="58"/>
      <c r="T1310" s="16"/>
      <c r="U1310" s="16"/>
      <c r="V1310" s="16"/>
      <c r="W1310" s="16"/>
      <c r="X1310" s="16"/>
      <c r="Y1310" s="16"/>
      <c r="Z1310" s="16"/>
      <c r="AA1310" s="140"/>
      <c r="AB1310" s="126"/>
      <c r="AC1310" s="16"/>
      <c r="AD1310" s="16"/>
      <c r="AE1310" s="16"/>
      <c r="AF1310" s="16"/>
      <c r="AG1310" s="16"/>
      <c r="AH1310" s="140"/>
      <c r="AI1310" s="126"/>
      <c r="AJ1310" s="16"/>
      <c r="AK1310" s="16"/>
      <c r="AL1310" s="16"/>
      <c r="AM1310" s="140"/>
      <c r="AN1310" s="141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40"/>
      <c r="BG1310" s="126"/>
      <c r="BH1310" s="16"/>
      <c r="BI1310" s="16"/>
      <c r="BJ1310" s="16"/>
      <c r="BK1310" s="16"/>
      <c r="BL1310" s="16"/>
      <c r="BM1310" s="16"/>
      <c r="BN1310" s="16"/>
      <c r="BO1310" s="16"/>
      <c r="BP1310" s="140"/>
      <c r="BQ1310" s="126"/>
      <c r="BR1310" s="16"/>
      <c r="BS1310" s="16"/>
      <c r="BT1310" s="16"/>
      <c r="BU1310" s="16"/>
      <c r="BV1310" s="16"/>
      <c r="BW1310" s="140"/>
      <c r="BX1310" s="126"/>
      <c r="BY1310" s="16"/>
      <c r="BZ1310" s="140"/>
      <c r="CA1310" s="126"/>
      <c r="CB1310" s="16"/>
      <c r="CC1310" s="140"/>
      <c r="CD1310" s="126"/>
      <c r="CE1310" s="16"/>
      <c r="CG1310" s="12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  <c r="DR1310" s="16"/>
      <c r="DS1310" s="16"/>
      <c r="DT1310" s="16"/>
      <c r="DU1310" s="16"/>
      <c r="DV1310" s="16"/>
      <c r="DW1310" s="16"/>
      <c r="DX1310" s="16"/>
      <c r="DY1310" s="16"/>
      <c r="DZ1310" s="16"/>
      <c r="EA1310" s="16"/>
      <c r="EB1310" s="16"/>
      <c r="EC1310" s="16"/>
      <c r="ED1310" s="16"/>
      <c r="EE1310" s="16"/>
      <c r="EF1310" s="16"/>
      <c r="EG1310" s="16"/>
      <c r="EH1310" s="16"/>
      <c r="EI1310" s="16"/>
      <c r="EJ1310" s="16"/>
      <c r="EK1310" s="16"/>
      <c r="EL1310" s="16"/>
      <c r="EM1310" s="16"/>
      <c r="EN1310" s="16"/>
      <c r="EO1310" s="16"/>
      <c r="EP1310" s="16"/>
      <c r="EQ1310" s="16"/>
    </row>
    <row r="1311" spans="1:147" s="107" customFormat="1" x14ac:dyDescent="0.2">
      <c r="A1311" s="81"/>
      <c r="B1311" s="16"/>
      <c r="C1311" s="115"/>
      <c r="D1311" s="116"/>
      <c r="E1311" s="16"/>
      <c r="F1311" s="16"/>
      <c r="G1311" s="16"/>
      <c r="H1311" s="16"/>
      <c r="J1311" s="126"/>
      <c r="K1311" s="126"/>
      <c r="L1311" s="126"/>
      <c r="M1311" s="126"/>
      <c r="N1311" s="126"/>
      <c r="O1311" s="126"/>
      <c r="P1311" s="126"/>
      <c r="Q1311" s="58"/>
      <c r="R1311" s="139"/>
      <c r="S1311" s="58"/>
      <c r="T1311" s="16"/>
      <c r="U1311" s="16"/>
      <c r="V1311" s="16"/>
      <c r="W1311" s="16"/>
      <c r="X1311" s="16"/>
      <c r="Y1311" s="16"/>
      <c r="Z1311" s="16"/>
      <c r="AA1311" s="140"/>
      <c r="AB1311" s="126"/>
      <c r="AC1311" s="16"/>
      <c r="AD1311" s="16"/>
      <c r="AE1311" s="16"/>
      <c r="AF1311" s="16"/>
      <c r="AG1311" s="16"/>
      <c r="AH1311" s="140"/>
      <c r="AI1311" s="126"/>
      <c r="AJ1311" s="16"/>
      <c r="AK1311" s="16"/>
      <c r="AL1311" s="16"/>
      <c r="AM1311" s="140"/>
      <c r="AN1311" s="141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40"/>
      <c r="BG1311" s="126"/>
      <c r="BH1311" s="16"/>
      <c r="BI1311" s="16"/>
      <c r="BJ1311" s="16"/>
      <c r="BK1311" s="16"/>
      <c r="BL1311" s="16"/>
      <c r="BM1311" s="16"/>
      <c r="BN1311" s="16"/>
      <c r="BO1311" s="16"/>
      <c r="BP1311" s="140"/>
      <c r="BQ1311" s="126"/>
      <c r="BR1311" s="16"/>
      <c r="BS1311" s="16"/>
      <c r="BT1311" s="16"/>
      <c r="BU1311" s="16"/>
      <c r="BV1311" s="16"/>
      <c r="BW1311" s="140"/>
      <c r="BX1311" s="126"/>
      <c r="BY1311" s="16"/>
      <c r="BZ1311" s="140"/>
      <c r="CA1311" s="126"/>
      <c r="CB1311" s="16"/>
      <c r="CC1311" s="140"/>
      <c r="CD1311" s="126"/>
      <c r="CE1311" s="16"/>
      <c r="CG1311" s="12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  <c r="DZ1311" s="16"/>
      <c r="EA1311" s="16"/>
      <c r="EB1311" s="16"/>
      <c r="EC1311" s="16"/>
      <c r="ED1311" s="16"/>
      <c r="EE1311" s="16"/>
      <c r="EF1311" s="16"/>
      <c r="EG1311" s="16"/>
      <c r="EH1311" s="16"/>
      <c r="EI1311" s="16"/>
      <c r="EJ1311" s="16"/>
      <c r="EK1311" s="16"/>
      <c r="EL1311" s="16"/>
      <c r="EM1311" s="16"/>
      <c r="EN1311" s="16"/>
      <c r="EO1311" s="16"/>
      <c r="EP1311" s="16"/>
      <c r="EQ1311" s="16"/>
    </row>
    <row r="1312" spans="1:147" s="107" customFormat="1" x14ac:dyDescent="0.2">
      <c r="A1312" s="81"/>
      <c r="B1312" s="16"/>
      <c r="C1312" s="115"/>
      <c r="D1312" s="116"/>
      <c r="E1312" s="16"/>
      <c r="F1312" s="16"/>
      <c r="G1312" s="16"/>
      <c r="H1312" s="16"/>
      <c r="J1312" s="126"/>
      <c r="K1312" s="126"/>
      <c r="L1312" s="126"/>
      <c r="M1312" s="126"/>
      <c r="N1312" s="126"/>
      <c r="O1312" s="126"/>
      <c r="P1312" s="126"/>
      <c r="Q1312" s="58"/>
      <c r="R1312" s="139"/>
      <c r="S1312" s="58"/>
      <c r="T1312" s="16"/>
      <c r="U1312" s="16"/>
      <c r="V1312" s="16"/>
      <c r="W1312" s="16"/>
      <c r="X1312" s="16"/>
      <c r="Y1312" s="16"/>
      <c r="Z1312" s="16"/>
      <c r="AA1312" s="140"/>
      <c r="AB1312" s="126"/>
      <c r="AC1312" s="16"/>
      <c r="AD1312" s="16"/>
      <c r="AE1312" s="16"/>
      <c r="AF1312" s="16"/>
      <c r="AG1312" s="16"/>
      <c r="AH1312" s="140"/>
      <c r="AI1312" s="126"/>
      <c r="AJ1312" s="16"/>
      <c r="AK1312" s="16"/>
      <c r="AL1312" s="16"/>
      <c r="AM1312" s="140"/>
      <c r="AN1312" s="141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40"/>
      <c r="BG1312" s="126"/>
      <c r="BH1312" s="16"/>
      <c r="BI1312" s="16"/>
      <c r="BJ1312" s="16"/>
      <c r="BK1312" s="16"/>
      <c r="BL1312" s="16"/>
      <c r="BM1312" s="16"/>
      <c r="BN1312" s="16"/>
      <c r="BO1312" s="16"/>
      <c r="BP1312" s="140"/>
      <c r="BQ1312" s="126"/>
      <c r="BR1312" s="16"/>
      <c r="BS1312" s="16"/>
      <c r="BT1312" s="16"/>
      <c r="BU1312" s="16"/>
      <c r="BV1312" s="16"/>
      <c r="BW1312" s="140"/>
      <c r="BX1312" s="126"/>
      <c r="BY1312" s="16"/>
      <c r="BZ1312" s="140"/>
      <c r="CA1312" s="126"/>
      <c r="CB1312" s="16"/>
      <c r="CC1312" s="140"/>
      <c r="CD1312" s="126"/>
      <c r="CE1312" s="16"/>
      <c r="CG1312" s="126"/>
      <c r="CH1312" s="16"/>
      <c r="CI1312" s="16"/>
      <c r="CJ1312" s="16"/>
      <c r="CK1312" s="16"/>
      <c r="CL1312" s="16"/>
      <c r="CM1312" s="16"/>
      <c r="CN1312" s="16"/>
      <c r="CO1312" s="16"/>
      <c r="CP1312" s="16"/>
      <c r="CQ1312" s="16"/>
      <c r="CR1312" s="16"/>
      <c r="CS1312" s="16"/>
      <c r="CT1312" s="16"/>
      <c r="CU1312" s="16"/>
      <c r="CV1312" s="16"/>
      <c r="CW1312" s="16"/>
      <c r="CX1312" s="16"/>
      <c r="CY1312" s="16"/>
      <c r="CZ1312" s="16"/>
      <c r="DA1312" s="16"/>
      <c r="DB1312" s="16"/>
      <c r="DC1312" s="16"/>
      <c r="DD1312" s="16"/>
      <c r="DE1312" s="16"/>
      <c r="DF1312" s="16"/>
      <c r="DG1312" s="16"/>
      <c r="DH1312" s="16"/>
      <c r="DI1312" s="16"/>
      <c r="DJ1312" s="16"/>
      <c r="DK1312" s="16"/>
      <c r="DL1312" s="16"/>
      <c r="DM1312" s="16"/>
      <c r="DN1312" s="16"/>
      <c r="DO1312" s="16"/>
      <c r="DP1312" s="16"/>
      <c r="DQ1312" s="16"/>
      <c r="DR1312" s="16"/>
      <c r="DS1312" s="16"/>
      <c r="DT1312" s="16"/>
      <c r="DU1312" s="16"/>
      <c r="DV1312" s="16"/>
      <c r="DW1312" s="16"/>
      <c r="DX1312" s="16"/>
      <c r="DY1312" s="16"/>
      <c r="DZ1312" s="16"/>
      <c r="EA1312" s="16"/>
      <c r="EB1312" s="16"/>
      <c r="EC1312" s="16"/>
      <c r="ED1312" s="16"/>
      <c r="EE1312" s="16"/>
      <c r="EF1312" s="16"/>
      <c r="EG1312" s="16"/>
      <c r="EH1312" s="16"/>
      <c r="EI1312" s="16"/>
      <c r="EJ1312" s="16"/>
      <c r="EK1312" s="16"/>
      <c r="EL1312" s="16"/>
      <c r="EM1312" s="16"/>
      <c r="EN1312" s="16"/>
      <c r="EO1312" s="16"/>
      <c r="EP1312" s="16"/>
      <c r="EQ1312" s="16"/>
    </row>
    <row r="1313" spans="1:147" s="107" customFormat="1" x14ac:dyDescent="0.2">
      <c r="A1313" s="81"/>
      <c r="B1313" s="16"/>
      <c r="C1313" s="115"/>
      <c r="D1313" s="116"/>
      <c r="E1313" s="16"/>
      <c r="F1313" s="16"/>
      <c r="G1313" s="16"/>
      <c r="H1313" s="16"/>
      <c r="J1313" s="126"/>
      <c r="K1313" s="126"/>
      <c r="L1313" s="126"/>
      <c r="M1313" s="126"/>
      <c r="N1313" s="126"/>
      <c r="O1313" s="126"/>
      <c r="P1313" s="126"/>
      <c r="Q1313" s="58"/>
      <c r="R1313" s="139"/>
      <c r="S1313" s="58"/>
      <c r="T1313" s="16"/>
      <c r="U1313" s="16"/>
      <c r="V1313" s="16"/>
      <c r="W1313" s="16"/>
      <c r="X1313" s="16"/>
      <c r="Y1313" s="16"/>
      <c r="Z1313" s="16"/>
      <c r="AA1313" s="140"/>
      <c r="AB1313" s="126"/>
      <c r="AC1313" s="16"/>
      <c r="AD1313" s="16"/>
      <c r="AE1313" s="16"/>
      <c r="AF1313" s="16"/>
      <c r="AG1313" s="16"/>
      <c r="AH1313" s="140"/>
      <c r="AI1313" s="126"/>
      <c r="AJ1313" s="16"/>
      <c r="AK1313" s="16"/>
      <c r="AL1313" s="16"/>
      <c r="AM1313" s="140"/>
      <c r="AN1313" s="141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40"/>
      <c r="BG1313" s="126"/>
      <c r="BH1313" s="16"/>
      <c r="BI1313" s="16"/>
      <c r="BJ1313" s="16"/>
      <c r="BK1313" s="16"/>
      <c r="BL1313" s="16"/>
      <c r="BM1313" s="16"/>
      <c r="BN1313" s="16"/>
      <c r="BO1313" s="16"/>
      <c r="BP1313" s="140"/>
      <c r="BQ1313" s="126"/>
      <c r="BR1313" s="16"/>
      <c r="BS1313" s="16"/>
      <c r="BT1313" s="16"/>
      <c r="BU1313" s="16"/>
      <c r="BV1313" s="16"/>
      <c r="BW1313" s="140"/>
      <c r="BX1313" s="126"/>
      <c r="BY1313" s="16"/>
      <c r="BZ1313" s="140"/>
      <c r="CA1313" s="126"/>
      <c r="CB1313" s="16"/>
      <c r="CC1313" s="140"/>
      <c r="CD1313" s="126"/>
      <c r="CE1313" s="16"/>
      <c r="CG1313" s="12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  <c r="DZ1313" s="16"/>
      <c r="EA1313" s="16"/>
      <c r="EB1313" s="16"/>
      <c r="EC1313" s="16"/>
      <c r="ED1313" s="16"/>
      <c r="EE1313" s="16"/>
      <c r="EF1313" s="16"/>
      <c r="EG1313" s="16"/>
      <c r="EH1313" s="16"/>
      <c r="EI1313" s="16"/>
      <c r="EJ1313" s="16"/>
      <c r="EK1313" s="16"/>
      <c r="EL1313" s="16"/>
      <c r="EM1313" s="16"/>
      <c r="EN1313" s="16"/>
      <c r="EO1313" s="16"/>
      <c r="EP1313" s="16"/>
      <c r="EQ1313" s="16"/>
    </row>
    <row r="1314" spans="1:147" s="107" customFormat="1" x14ac:dyDescent="0.2">
      <c r="A1314" s="81"/>
      <c r="B1314" s="16"/>
      <c r="C1314" s="115"/>
      <c r="D1314" s="116"/>
      <c r="E1314" s="16"/>
      <c r="F1314" s="16"/>
      <c r="G1314" s="16"/>
      <c r="H1314" s="16"/>
      <c r="J1314" s="126"/>
      <c r="K1314" s="126"/>
      <c r="L1314" s="126"/>
      <c r="M1314" s="126"/>
      <c r="N1314" s="126"/>
      <c r="O1314" s="126"/>
      <c r="P1314" s="126"/>
      <c r="Q1314" s="58"/>
      <c r="R1314" s="139"/>
      <c r="S1314" s="58"/>
      <c r="T1314" s="16"/>
      <c r="U1314" s="16"/>
      <c r="V1314" s="16"/>
      <c r="W1314" s="16"/>
      <c r="X1314" s="16"/>
      <c r="Y1314" s="16"/>
      <c r="Z1314" s="16"/>
      <c r="AA1314" s="140"/>
      <c r="AB1314" s="126"/>
      <c r="AC1314" s="16"/>
      <c r="AD1314" s="16"/>
      <c r="AE1314" s="16"/>
      <c r="AF1314" s="16"/>
      <c r="AG1314" s="16"/>
      <c r="AH1314" s="140"/>
      <c r="AI1314" s="126"/>
      <c r="AJ1314" s="16"/>
      <c r="AK1314" s="16"/>
      <c r="AL1314" s="16"/>
      <c r="AM1314" s="140"/>
      <c r="AN1314" s="141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40"/>
      <c r="BG1314" s="126"/>
      <c r="BH1314" s="16"/>
      <c r="BI1314" s="16"/>
      <c r="BJ1314" s="16"/>
      <c r="BK1314" s="16"/>
      <c r="BL1314" s="16"/>
      <c r="BM1314" s="16"/>
      <c r="BN1314" s="16"/>
      <c r="BO1314" s="16"/>
      <c r="BP1314" s="140"/>
      <c r="BQ1314" s="126"/>
      <c r="BR1314" s="16"/>
      <c r="BS1314" s="16"/>
      <c r="BT1314" s="16"/>
      <c r="BU1314" s="16"/>
      <c r="BV1314" s="16"/>
      <c r="BW1314" s="140"/>
      <c r="BX1314" s="126"/>
      <c r="BY1314" s="16"/>
      <c r="BZ1314" s="140"/>
      <c r="CA1314" s="126"/>
      <c r="CB1314" s="16"/>
      <c r="CC1314" s="140"/>
      <c r="CD1314" s="126"/>
      <c r="CE1314" s="16"/>
      <c r="CG1314" s="12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  <c r="DR1314" s="16"/>
      <c r="DS1314" s="16"/>
      <c r="DT1314" s="16"/>
      <c r="DU1314" s="16"/>
      <c r="DV1314" s="16"/>
      <c r="DW1314" s="16"/>
      <c r="DX1314" s="16"/>
      <c r="DY1314" s="16"/>
      <c r="DZ1314" s="16"/>
      <c r="EA1314" s="16"/>
      <c r="EB1314" s="16"/>
      <c r="EC1314" s="16"/>
      <c r="ED1314" s="16"/>
      <c r="EE1314" s="16"/>
      <c r="EF1314" s="16"/>
      <c r="EG1314" s="16"/>
      <c r="EH1314" s="16"/>
      <c r="EI1314" s="16"/>
      <c r="EJ1314" s="16"/>
      <c r="EK1314" s="16"/>
      <c r="EL1314" s="16"/>
      <c r="EM1314" s="16"/>
      <c r="EN1314" s="16"/>
      <c r="EO1314" s="16"/>
      <c r="EP1314" s="16"/>
      <c r="EQ1314" s="16"/>
    </row>
    <row r="1315" spans="1:147" s="107" customFormat="1" x14ac:dyDescent="0.2">
      <c r="A1315" s="81"/>
      <c r="B1315" s="16"/>
      <c r="C1315" s="115"/>
      <c r="D1315" s="116"/>
      <c r="E1315" s="16"/>
      <c r="F1315" s="16"/>
      <c r="G1315" s="16"/>
      <c r="H1315" s="16"/>
      <c r="J1315" s="126"/>
      <c r="K1315" s="126"/>
      <c r="L1315" s="126"/>
      <c r="M1315" s="126"/>
      <c r="N1315" s="126"/>
      <c r="O1315" s="126"/>
      <c r="P1315" s="126"/>
      <c r="Q1315" s="58"/>
      <c r="R1315" s="139"/>
      <c r="S1315" s="58"/>
      <c r="T1315" s="16"/>
      <c r="U1315" s="16"/>
      <c r="V1315" s="16"/>
      <c r="W1315" s="16"/>
      <c r="X1315" s="16"/>
      <c r="Y1315" s="16"/>
      <c r="Z1315" s="16"/>
      <c r="AA1315" s="140"/>
      <c r="AB1315" s="126"/>
      <c r="AC1315" s="16"/>
      <c r="AD1315" s="16"/>
      <c r="AE1315" s="16"/>
      <c r="AF1315" s="16"/>
      <c r="AG1315" s="16"/>
      <c r="AH1315" s="140"/>
      <c r="AI1315" s="126"/>
      <c r="AJ1315" s="16"/>
      <c r="AK1315" s="16"/>
      <c r="AL1315" s="16"/>
      <c r="AM1315" s="140"/>
      <c r="AN1315" s="141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40"/>
      <c r="BG1315" s="126"/>
      <c r="BH1315" s="16"/>
      <c r="BI1315" s="16"/>
      <c r="BJ1315" s="16"/>
      <c r="BK1315" s="16"/>
      <c r="BL1315" s="16"/>
      <c r="BM1315" s="16"/>
      <c r="BN1315" s="16"/>
      <c r="BO1315" s="16"/>
      <c r="BP1315" s="140"/>
      <c r="BQ1315" s="126"/>
      <c r="BR1315" s="16"/>
      <c r="BS1315" s="16"/>
      <c r="BT1315" s="16"/>
      <c r="BU1315" s="16"/>
      <c r="BV1315" s="16"/>
      <c r="BW1315" s="140"/>
      <c r="BX1315" s="126"/>
      <c r="BY1315" s="16"/>
      <c r="BZ1315" s="140"/>
      <c r="CA1315" s="126"/>
      <c r="CB1315" s="16"/>
      <c r="CC1315" s="140"/>
      <c r="CD1315" s="126"/>
      <c r="CE1315" s="16"/>
      <c r="CG1315" s="12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  <c r="DR1315" s="16"/>
      <c r="DS1315" s="16"/>
      <c r="DT1315" s="16"/>
      <c r="DU1315" s="16"/>
      <c r="DV1315" s="16"/>
      <c r="DW1315" s="16"/>
      <c r="DX1315" s="16"/>
      <c r="DY1315" s="16"/>
      <c r="DZ1315" s="16"/>
      <c r="EA1315" s="16"/>
      <c r="EB1315" s="16"/>
      <c r="EC1315" s="16"/>
      <c r="ED1315" s="16"/>
      <c r="EE1315" s="16"/>
      <c r="EF1315" s="16"/>
      <c r="EG1315" s="16"/>
      <c r="EH1315" s="16"/>
      <c r="EI1315" s="16"/>
      <c r="EJ1315" s="16"/>
      <c r="EK1315" s="16"/>
      <c r="EL1315" s="16"/>
      <c r="EM1315" s="16"/>
      <c r="EN1315" s="16"/>
      <c r="EO1315" s="16"/>
      <c r="EP1315" s="16"/>
      <c r="EQ1315" s="16"/>
    </row>
    <row r="1316" spans="1:147" s="107" customFormat="1" x14ac:dyDescent="0.2">
      <c r="A1316" s="81"/>
      <c r="B1316" s="16"/>
      <c r="C1316" s="115"/>
      <c r="D1316" s="116"/>
      <c r="E1316" s="16"/>
      <c r="F1316" s="16"/>
      <c r="G1316" s="16"/>
      <c r="H1316" s="16"/>
      <c r="J1316" s="126"/>
      <c r="K1316" s="126"/>
      <c r="L1316" s="126"/>
      <c r="M1316" s="126"/>
      <c r="N1316" s="126"/>
      <c r="O1316" s="126"/>
      <c r="P1316" s="126"/>
      <c r="Q1316" s="58"/>
      <c r="R1316" s="139"/>
      <c r="S1316" s="58"/>
      <c r="T1316" s="16"/>
      <c r="U1316" s="16"/>
      <c r="V1316" s="16"/>
      <c r="W1316" s="16"/>
      <c r="X1316" s="16"/>
      <c r="Y1316" s="16"/>
      <c r="Z1316" s="16"/>
      <c r="AA1316" s="140"/>
      <c r="AB1316" s="126"/>
      <c r="AC1316" s="16"/>
      <c r="AD1316" s="16"/>
      <c r="AE1316" s="16"/>
      <c r="AF1316" s="16"/>
      <c r="AG1316" s="16"/>
      <c r="AH1316" s="140"/>
      <c r="AI1316" s="126"/>
      <c r="AJ1316" s="16"/>
      <c r="AK1316" s="16"/>
      <c r="AL1316" s="16"/>
      <c r="AM1316" s="140"/>
      <c r="AN1316" s="141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40"/>
      <c r="BG1316" s="126"/>
      <c r="BH1316" s="16"/>
      <c r="BI1316" s="16"/>
      <c r="BJ1316" s="16"/>
      <c r="BK1316" s="16"/>
      <c r="BL1316" s="16"/>
      <c r="BM1316" s="16"/>
      <c r="BN1316" s="16"/>
      <c r="BO1316" s="16"/>
      <c r="BP1316" s="140"/>
      <c r="BQ1316" s="126"/>
      <c r="BR1316" s="16"/>
      <c r="BS1316" s="16"/>
      <c r="BT1316" s="16"/>
      <c r="BU1316" s="16"/>
      <c r="BV1316" s="16"/>
      <c r="BW1316" s="140"/>
      <c r="BX1316" s="126"/>
      <c r="BY1316" s="16"/>
      <c r="BZ1316" s="140"/>
      <c r="CA1316" s="126"/>
      <c r="CB1316" s="16"/>
      <c r="CC1316" s="140"/>
      <c r="CD1316" s="126"/>
      <c r="CE1316" s="16"/>
      <c r="CG1316" s="126"/>
      <c r="CH1316" s="16"/>
      <c r="CI1316" s="16"/>
      <c r="CJ1316" s="16"/>
      <c r="CK1316" s="16"/>
      <c r="CL1316" s="16"/>
      <c r="CM1316" s="16"/>
      <c r="CN1316" s="16"/>
      <c r="CO1316" s="16"/>
      <c r="CP1316" s="16"/>
      <c r="CQ1316" s="16"/>
      <c r="CR1316" s="16"/>
      <c r="CS1316" s="16"/>
      <c r="CT1316" s="16"/>
      <c r="CU1316" s="16"/>
      <c r="CV1316" s="16"/>
      <c r="CW1316" s="16"/>
      <c r="CX1316" s="16"/>
      <c r="CY1316" s="16"/>
      <c r="CZ1316" s="16"/>
      <c r="DA1316" s="16"/>
      <c r="DB1316" s="16"/>
      <c r="DC1316" s="16"/>
      <c r="DD1316" s="16"/>
      <c r="DE1316" s="16"/>
      <c r="DF1316" s="16"/>
      <c r="DG1316" s="16"/>
      <c r="DH1316" s="16"/>
      <c r="DI1316" s="16"/>
      <c r="DJ1316" s="16"/>
      <c r="DK1316" s="16"/>
      <c r="DL1316" s="16"/>
      <c r="DM1316" s="16"/>
      <c r="DN1316" s="16"/>
      <c r="DO1316" s="16"/>
      <c r="DP1316" s="16"/>
      <c r="DQ1316" s="16"/>
      <c r="DR1316" s="16"/>
      <c r="DS1316" s="16"/>
      <c r="DT1316" s="16"/>
      <c r="DU1316" s="16"/>
      <c r="DV1316" s="16"/>
      <c r="DW1316" s="16"/>
      <c r="DX1316" s="16"/>
      <c r="DY1316" s="16"/>
      <c r="DZ1316" s="16"/>
      <c r="EA1316" s="16"/>
      <c r="EB1316" s="16"/>
      <c r="EC1316" s="16"/>
      <c r="ED1316" s="16"/>
      <c r="EE1316" s="16"/>
      <c r="EF1316" s="16"/>
      <c r="EG1316" s="16"/>
      <c r="EH1316" s="16"/>
      <c r="EI1316" s="16"/>
      <c r="EJ1316" s="16"/>
      <c r="EK1316" s="16"/>
      <c r="EL1316" s="16"/>
      <c r="EM1316" s="16"/>
      <c r="EN1316" s="16"/>
      <c r="EO1316" s="16"/>
      <c r="EP1316" s="16"/>
      <c r="EQ1316" s="16"/>
    </row>
    <row r="1317" spans="1:147" s="107" customFormat="1" x14ac:dyDescent="0.2">
      <c r="A1317" s="81"/>
      <c r="B1317" s="16"/>
      <c r="C1317" s="115"/>
      <c r="D1317" s="116"/>
      <c r="E1317" s="16"/>
      <c r="F1317" s="16"/>
      <c r="G1317" s="16"/>
      <c r="H1317" s="16"/>
      <c r="J1317" s="126"/>
      <c r="K1317" s="126"/>
      <c r="L1317" s="126"/>
      <c r="M1317" s="126"/>
      <c r="N1317" s="126"/>
      <c r="O1317" s="126"/>
      <c r="P1317" s="126"/>
      <c r="Q1317" s="58"/>
      <c r="R1317" s="139"/>
      <c r="S1317" s="58"/>
      <c r="T1317" s="16"/>
      <c r="U1317" s="16"/>
      <c r="V1317" s="16"/>
      <c r="W1317" s="16"/>
      <c r="X1317" s="16"/>
      <c r="Y1317" s="16"/>
      <c r="Z1317" s="16"/>
      <c r="AA1317" s="140"/>
      <c r="AB1317" s="126"/>
      <c r="AC1317" s="16"/>
      <c r="AD1317" s="16"/>
      <c r="AE1317" s="16"/>
      <c r="AF1317" s="16"/>
      <c r="AG1317" s="16"/>
      <c r="AH1317" s="140"/>
      <c r="AI1317" s="126"/>
      <c r="AJ1317" s="16"/>
      <c r="AK1317" s="16"/>
      <c r="AL1317" s="16"/>
      <c r="AM1317" s="140"/>
      <c r="AN1317" s="141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40"/>
      <c r="BG1317" s="126"/>
      <c r="BH1317" s="16"/>
      <c r="BI1317" s="16"/>
      <c r="BJ1317" s="16"/>
      <c r="BK1317" s="16"/>
      <c r="BL1317" s="16"/>
      <c r="BM1317" s="16"/>
      <c r="BN1317" s="16"/>
      <c r="BO1317" s="16"/>
      <c r="BP1317" s="140"/>
      <c r="BQ1317" s="126"/>
      <c r="BR1317" s="16"/>
      <c r="BS1317" s="16"/>
      <c r="BT1317" s="16"/>
      <c r="BU1317" s="16"/>
      <c r="BV1317" s="16"/>
      <c r="BW1317" s="140"/>
      <c r="BX1317" s="126"/>
      <c r="BY1317" s="16"/>
      <c r="BZ1317" s="140"/>
      <c r="CA1317" s="126"/>
      <c r="CB1317" s="16"/>
      <c r="CC1317" s="140"/>
      <c r="CD1317" s="126"/>
      <c r="CE1317" s="16"/>
      <c r="CG1317" s="12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  <c r="DZ1317" s="16"/>
      <c r="EA1317" s="16"/>
      <c r="EB1317" s="16"/>
      <c r="EC1317" s="16"/>
      <c r="ED1317" s="16"/>
      <c r="EE1317" s="16"/>
      <c r="EF1317" s="16"/>
      <c r="EG1317" s="16"/>
      <c r="EH1317" s="16"/>
      <c r="EI1317" s="16"/>
      <c r="EJ1317" s="16"/>
      <c r="EK1317" s="16"/>
      <c r="EL1317" s="16"/>
      <c r="EM1317" s="16"/>
      <c r="EN1317" s="16"/>
      <c r="EO1317" s="16"/>
      <c r="EP1317" s="16"/>
      <c r="EQ1317" s="16"/>
    </row>
    <row r="1318" spans="1:147" s="107" customFormat="1" x14ac:dyDescent="0.2">
      <c r="A1318" s="81"/>
      <c r="B1318" s="16"/>
      <c r="C1318" s="115"/>
      <c r="D1318" s="116"/>
      <c r="E1318" s="16"/>
      <c r="F1318" s="16"/>
      <c r="G1318" s="16"/>
      <c r="H1318" s="16"/>
      <c r="J1318" s="126"/>
      <c r="K1318" s="126"/>
      <c r="L1318" s="126"/>
      <c r="M1318" s="126"/>
      <c r="N1318" s="126"/>
      <c r="O1318" s="126"/>
      <c r="P1318" s="126"/>
      <c r="Q1318" s="58"/>
      <c r="R1318" s="139"/>
      <c r="S1318" s="58"/>
      <c r="T1318" s="16"/>
      <c r="U1318" s="16"/>
      <c r="V1318" s="16"/>
      <c r="W1318" s="16"/>
      <c r="X1318" s="16"/>
      <c r="Y1318" s="16"/>
      <c r="Z1318" s="16"/>
      <c r="AA1318" s="140"/>
      <c r="AB1318" s="126"/>
      <c r="AC1318" s="16"/>
      <c r="AD1318" s="16"/>
      <c r="AE1318" s="16"/>
      <c r="AF1318" s="16"/>
      <c r="AG1318" s="16"/>
      <c r="AH1318" s="140"/>
      <c r="AI1318" s="126"/>
      <c r="AJ1318" s="16"/>
      <c r="AK1318" s="16"/>
      <c r="AL1318" s="16"/>
      <c r="AM1318" s="140"/>
      <c r="AN1318" s="141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40"/>
      <c r="BG1318" s="126"/>
      <c r="BH1318" s="16"/>
      <c r="BI1318" s="16"/>
      <c r="BJ1318" s="16"/>
      <c r="BK1318" s="16"/>
      <c r="BL1318" s="16"/>
      <c r="BM1318" s="16"/>
      <c r="BN1318" s="16"/>
      <c r="BO1318" s="16"/>
      <c r="BP1318" s="140"/>
      <c r="BQ1318" s="126"/>
      <c r="BR1318" s="16"/>
      <c r="BS1318" s="16"/>
      <c r="BT1318" s="16"/>
      <c r="BU1318" s="16"/>
      <c r="BV1318" s="16"/>
      <c r="BW1318" s="140"/>
      <c r="BX1318" s="126"/>
      <c r="BY1318" s="16"/>
      <c r="BZ1318" s="140"/>
      <c r="CA1318" s="126"/>
      <c r="CB1318" s="16"/>
      <c r="CC1318" s="140"/>
      <c r="CD1318" s="126"/>
      <c r="CE1318" s="16"/>
      <c r="CG1318" s="126"/>
      <c r="CH1318" s="16"/>
      <c r="CI1318" s="16"/>
      <c r="CJ1318" s="16"/>
      <c r="CK1318" s="16"/>
      <c r="CL1318" s="16"/>
      <c r="CM1318" s="16"/>
      <c r="CN1318" s="16"/>
      <c r="CO1318" s="16"/>
      <c r="CP1318" s="16"/>
      <c r="CQ1318" s="16"/>
      <c r="CR1318" s="16"/>
      <c r="CS1318" s="16"/>
      <c r="CT1318" s="16"/>
      <c r="CU1318" s="16"/>
      <c r="CV1318" s="16"/>
      <c r="CW1318" s="16"/>
      <c r="CX1318" s="16"/>
      <c r="CY1318" s="16"/>
      <c r="CZ1318" s="16"/>
      <c r="DA1318" s="16"/>
      <c r="DB1318" s="16"/>
      <c r="DC1318" s="16"/>
      <c r="DD1318" s="16"/>
      <c r="DE1318" s="16"/>
      <c r="DF1318" s="16"/>
      <c r="DG1318" s="16"/>
      <c r="DH1318" s="16"/>
      <c r="DI1318" s="16"/>
      <c r="DJ1318" s="16"/>
      <c r="DK1318" s="16"/>
      <c r="DL1318" s="16"/>
      <c r="DM1318" s="16"/>
      <c r="DN1318" s="16"/>
      <c r="DO1318" s="16"/>
      <c r="DP1318" s="16"/>
      <c r="DQ1318" s="16"/>
      <c r="DR1318" s="16"/>
      <c r="DS1318" s="16"/>
      <c r="DT1318" s="16"/>
      <c r="DU1318" s="16"/>
      <c r="DV1318" s="16"/>
      <c r="DW1318" s="16"/>
      <c r="DX1318" s="16"/>
      <c r="DY1318" s="16"/>
      <c r="DZ1318" s="16"/>
      <c r="EA1318" s="16"/>
      <c r="EB1318" s="16"/>
      <c r="EC1318" s="16"/>
      <c r="ED1318" s="16"/>
      <c r="EE1318" s="16"/>
      <c r="EF1318" s="16"/>
      <c r="EG1318" s="16"/>
      <c r="EH1318" s="16"/>
      <c r="EI1318" s="16"/>
      <c r="EJ1318" s="16"/>
      <c r="EK1318" s="16"/>
      <c r="EL1318" s="16"/>
      <c r="EM1318" s="16"/>
      <c r="EN1318" s="16"/>
      <c r="EO1318" s="16"/>
      <c r="EP1318" s="16"/>
      <c r="EQ1318" s="16"/>
    </row>
    <row r="1319" spans="1:147" s="107" customFormat="1" x14ac:dyDescent="0.2">
      <c r="A1319" s="81"/>
      <c r="B1319" s="16"/>
      <c r="C1319" s="115"/>
      <c r="D1319" s="116"/>
      <c r="E1319" s="16"/>
      <c r="F1319" s="16"/>
      <c r="G1319" s="16"/>
      <c r="H1319" s="16"/>
      <c r="J1319" s="126"/>
      <c r="K1319" s="126"/>
      <c r="L1319" s="126"/>
      <c r="M1319" s="126"/>
      <c r="N1319" s="126"/>
      <c r="O1319" s="126"/>
      <c r="P1319" s="126"/>
      <c r="Q1319" s="58"/>
      <c r="R1319" s="139"/>
      <c r="S1319" s="58"/>
      <c r="T1319" s="16"/>
      <c r="U1319" s="16"/>
      <c r="V1319" s="16"/>
      <c r="W1319" s="16"/>
      <c r="X1319" s="16"/>
      <c r="Y1319" s="16"/>
      <c r="Z1319" s="16"/>
      <c r="AA1319" s="140"/>
      <c r="AB1319" s="126"/>
      <c r="AC1319" s="16"/>
      <c r="AD1319" s="16"/>
      <c r="AE1319" s="16"/>
      <c r="AF1319" s="16"/>
      <c r="AG1319" s="16"/>
      <c r="AH1319" s="140"/>
      <c r="AI1319" s="126"/>
      <c r="AJ1319" s="16"/>
      <c r="AK1319" s="16"/>
      <c r="AL1319" s="16"/>
      <c r="AM1319" s="140"/>
      <c r="AN1319" s="141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40"/>
      <c r="BG1319" s="126"/>
      <c r="BH1319" s="16"/>
      <c r="BI1319" s="16"/>
      <c r="BJ1319" s="16"/>
      <c r="BK1319" s="16"/>
      <c r="BL1319" s="16"/>
      <c r="BM1319" s="16"/>
      <c r="BN1319" s="16"/>
      <c r="BO1319" s="16"/>
      <c r="BP1319" s="140"/>
      <c r="BQ1319" s="126"/>
      <c r="BR1319" s="16"/>
      <c r="BS1319" s="16"/>
      <c r="BT1319" s="16"/>
      <c r="BU1319" s="16"/>
      <c r="BV1319" s="16"/>
      <c r="BW1319" s="140"/>
      <c r="BX1319" s="126"/>
      <c r="BY1319" s="16"/>
      <c r="BZ1319" s="140"/>
      <c r="CA1319" s="126"/>
      <c r="CB1319" s="16"/>
      <c r="CC1319" s="140"/>
      <c r="CD1319" s="126"/>
      <c r="CE1319" s="16"/>
      <c r="CG1319" s="126"/>
      <c r="CH1319" s="16"/>
      <c r="CI1319" s="16"/>
      <c r="CJ1319" s="16"/>
      <c r="CK1319" s="16"/>
      <c r="CL1319" s="16"/>
      <c r="CM1319" s="16"/>
      <c r="CN1319" s="16"/>
      <c r="CO1319" s="16"/>
      <c r="CP1319" s="16"/>
      <c r="CQ1319" s="16"/>
      <c r="CR1319" s="16"/>
      <c r="CS1319" s="16"/>
      <c r="CT1319" s="16"/>
      <c r="CU1319" s="16"/>
      <c r="CV1319" s="16"/>
      <c r="CW1319" s="16"/>
      <c r="CX1319" s="16"/>
      <c r="CY1319" s="16"/>
      <c r="CZ1319" s="16"/>
      <c r="DA1319" s="16"/>
      <c r="DB1319" s="16"/>
      <c r="DC1319" s="16"/>
      <c r="DD1319" s="16"/>
      <c r="DE1319" s="16"/>
      <c r="DF1319" s="16"/>
      <c r="DG1319" s="16"/>
      <c r="DH1319" s="16"/>
      <c r="DI1319" s="16"/>
      <c r="DJ1319" s="16"/>
      <c r="DK1319" s="16"/>
      <c r="DL1319" s="16"/>
      <c r="DM1319" s="16"/>
      <c r="DN1319" s="16"/>
      <c r="DO1319" s="16"/>
      <c r="DP1319" s="16"/>
      <c r="DQ1319" s="16"/>
      <c r="DR1319" s="16"/>
      <c r="DS1319" s="16"/>
      <c r="DT1319" s="16"/>
      <c r="DU1319" s="16"/>
      <c r="DV1319" s="16"/>
      <c r="DW1319" s="16"/>
      <c r="DX1319" s="16"/>
      <c r="DY1319" s="16"/>
      <c r="DZ1319" s="16"/>
      <c r="EA1319" s="16"/>
      <c r="EB1319" s="16"/>
      <c r="EC1319" s="16"/>
      <c r="ED1319" s="16"/>
      <c r="EE1319" s="16"/>
      <c r="EF1319" s="16"/>
      <c r="EG1319" s="16"/>
      <c r="EH1319" s="16"/>
      <c r="EI1319" s="16"/>
      <c r="EJ1319" s="16"/>
      <c r="EK1319" s="16"/>
      <c r="EL1319" s="16"/>
      <c r="EM1319" s="16"/>
      <c r="EN1319" s="16"/>
      <c r="EO1319" s="16"/>
      <c r="EP1319" s="16"/>
      <c r="EQ1319" s="16"/>
    </row>
    <row r="1320" spans="1:147" s="107" customFormat="1" x14ac:dyDescent="0.2">
      <c r="A1320" s="81"/>
      <c r="B1320" s="16"/>
      <c r="C1320" s="115"/>
      <c r="D1320" s="116"/>
      <c r="E1320" s="16"/>
      <c r="F1320" s="16"/>
      <c r="G1320" s="16"/>
      <c r="H1320" s="16"/>
      <c r="J1320" s="126"/>
      <c r="K1320" s="126"/>
      <c r="L1320" s="126"/>
      <c r="M1320" s="126"/>
      <c r="N1320" s="126"/>
      <c r="O1320" s="126"/>
      <c r="P1320" s="126"/>
      <c r="Q1320" s="58"/>
      <c r="R1320" s="139"/>
      <c r="S1320" s="58"/>
      <c r="T1320" s="16"/>
      <c r="U1320" s="16"/>
      <c r="V1320" s="16"/>
      <c r="W1320" s="16"/>
      <c r="X1320" s="16"/>
      <c r="Y1320" s="16"/>
      <c r="Z1320" s="16"/>
      <c r="AA1320" s="140"/>
      <c r="AB1320" s="126"/>
      <c r="AC1320" s="16"/>
      <c r="AD1320" s="16"/>
      <c r="AE1320" s="16"/>
      <c r="AF1320" s="16"/>
      <c r="AG1320" s="16"/>
      <c r="AH1320" s="140"/>
      <c r="AI1320" s="126"/>
      <c r="AJ1320" s="16"/>
      <c r="AK1320" s="16"/>
      <c r="AL1320" s="16"/>
      <c r="AM1320" s="140"/>
      <c r="AN1320" s="141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40"/>
      <c r="BG1320" s="126"/>
      <c r="BH1320" s="16"/>
      <c r="BI1320" s="16"/>
      <c r="BJ1320" s="16"/>
      <c r="BK1320" s="16"/>
      <c r="BL1320" s="16"/>
      <c r="BM1320" s="16"/>
      <c r="BN1320" s="16"/>
      <c r="BO1320" s="16"/>
      <c r="BP1320" s="140"/>
      <c r="BQ1320" s="126"/>
      <c r="BR1320" s="16"/>
      <c r="BS1320" s="16"/>
      <c r="BT1320" s="16"/>
      <c r="BU1320" s="16"/>
      <c r="BV1320" s="16"/>
      <c r="BW1320" s="140"/>
      <c r="BX1320" s="126"/>
      <c r="BY1320" s="16"/>
      <c r="BZ1320" s="140"/>
      <c r="CA1320" s="126"/>
      <c r="CB1320" s="16"/>
      <c r="CC1320" s="140"/>
      <c r="CD1320" s="126"/>
      <c r="CE1320" s="16"/>
      <c r="CG1320" s="126"/>
      <c r="CH1320" s="16"/>
      <c r="CI1320" s="16"/>
      <c r="CJ1320" s="16"/>
      <c r="CK1320" s="16"/>
      <c r="CL1320" s="16"/>
      <c r="CM1320" s="16"/>
      <c r="CN1320" s="16"/>
      <c r="CO1320" s="16"/>
      <c r="CP1320" s="16"/>
      <c r="CQ1320" s="16"/>
      <c r="CR1320" s="16"/>
      <c r="CS1320" s="16"/>
      <c r="CT1320" s="16"/>
      <c r="CU1320" s="16"/>
      <c r="CV1320" s="16"/>
      <c r="CW1320" s="16"/>
      <c r="CX1320" s="16"/>
      <c r="CY1320" s="16"/>
      <c r="CZ1320" s="16"/>
      <c r="DA1320" s="16"/>
      <c r="DB1320" s="16"/>
      <c r="DC1320" s="16"/>
      <c r="DD1320" s="16"/>
      <c r="DE1320" s="16"/>
      <c r="DF1320" s="16"/>
      <c r="DG1320" s="16"/>
      <c r="DH1320" s="16"/>
      <c r="DI1320" s="16"/>
      <c r="DJ1320" s="16"/>
      <c r="DK1320" s="16"/>
      <c r="DL1320" s="16"/>
      <c r="DM1320" s="16"/>
      <c r="DN1320" s="16"/>
      <c r="DO1320" s="16"/>
      <c r="DP1320" s="16"/>
      <c r="DQ1320" s="16"/>
      <c r="DR1320" s="16"/>
      <c r="DS1320" s="16"/>
      <c r="DT1320" s="16"/>
      <c r="DU1320" s="16"/>
      <c r="DV1320" s="16"/>
      <c r="DW1320" s="16"/>
      <c r="DX1320" s="16"/>
      <c r="DY1320" s="16"/>
      <c r="DZ1320" s="16"/>
      <c r="EA1320" s="16"/>
      <c r="EB1320" s="16"/>
      <c r="EC1320" s="16"/>
      <c r="ED1320" s="16"/>
      <c r="EE1320" s="16"/>
      <c r="EF1320" s="16"/>
      <c r="EG1320" s="16"/>
      <c r="EH1320" s="16"/>
      <c r="EI1320" s="16"/>
      <c r="EJ1320" s="16"/>
      <c r="EK1320" s="16"/>
      <c r="EL1320" s="16"/>
      <c r="EM1320" s="16"/>
      <c r="EN1320" s="16"/>
      <c r="EO1320" s="16"/>
      <c r="EP1320" s="16"/>
      <c r="EQ1320" s="16"/>
    </row>
    <row r="1321" spans="1:147" s="107" customFormat="1" x14ac:dyDescent="0.2">
      <c r="A1321" s="81"/>
      <c r="B1321" s="16"/>
      <c r="C1321" s="115"/>
      <c r="D1321" s="116"/>
      <c r="E1321" s="16"/>
      <c r="F1321" s="16"/>
      <c r="G1321" s="16"/>
      <c r="H1321" s="16"/>
      <c r="J1321" s="126"/>
      <c r="K1321" s="126"/>
      <c r="L1321" s="126"/>
      <c r="M1321" s="126"/>
      <c r="N1321" s="126"/>
      <c r="O1321" s="126"/>
      <c r="P1321" s="126"/>
      <c r="Q1321" s="58"/>
      <c r="R1321" s="139"/>
      <c r="S1321" s="58"/>
      <c r="T1321" s="16"/>
      <c r="U1321" s="16"/>
      <c r="V1321" s="16"/>
      <c r="W1321" s="16"/>
      <c r="X1321" s="16"/>
      <c r="Y1321" s="16"/>
      <c r="Z1321" s="16"/>
      <c r="AA1321" s="140"/>
      <c r="AB1321" s="126"/>
      <c r="AC1321" s="16"/>
      <c r="AD1321" s="16"/>
      <c r="AE1321" s="16"/>
      <c r="AF1321" s="16"/>
      <c r="AG1321" s="16"/>
      <c r="AH1321" s="140"/>
      <c r="AI1321" s="126"/>
      <c r="AJ1321" s="16"/>
      <c r="AK1321" s="16"/>
      <c r="AL1321" s="16"/>
      <c r="AM1321" s="140"/>
      <c r="AN1321" s="141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40"/>
      <c r="BG1321" s="126"/>
      <c r="BH1321" s="16"/>
      <c r="BI1321" s="16"/>
      <c r="BJ1321" s="16"/>
      <c r="BK1321" s="16"/>
      <c r="BL1321" s="16"/>
      <c r="BM1321" s="16"/>
      <c r="BN1321" s="16"/>
      <c r="BO1321" s="16"/>
      <c r="BP1321" s="140"/>
      <c r="BQ1321" s="126"/>
      <c r="BR1321" s="16"/>
      <c r="BS1321" s="16"/>
      <c r="BT1321" s="16"/>
      <c r="BU1321" s="16"/>
      <c r="BV1321" s="16"/>
      <c r="BW1321" s="140"/>
      <c r="BX1321" s="126"/>
      <c r="BY1321" s="16"/>
      <c r="BZ1321" s="140"/>
      <c r="CA1321" s="126"/>
      <c r="CB1321" s="16"/>
      <c r="CC1321" s="140"/>
      <c r="CD1321" s="126"/>
      <c r="CE1321" s="16"/>
      <c r="CG1321" s="12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  <c r="DR1321" s="16"/>
      <c r="DS1321" s="16"/>
      <c r="DT1321" s="16"/>
      <c r="DU1321" s="16"/>
      <c r="DV1321" s="16"/>
      <c r="DW1321" s="16"/>
      <c r="DX1321" s="16"/>
      <c r="DY1321" s="16"/>
      <c r="DZ1321" s="16"/>
      <c r="EA1321" s="16"/>
      <c r="EB1321" s="16"/>
      <c r="EC1321" s="16"/>
      <c r="ED1321" s="16"/>
      <c r="EE1321" s="16"/>
      <c r="EF1321" s="16"/>
      <c r="EG1321" s="16"/>
      <c r="EH1321" s="16"/>
      <c r="EI1321" s="16"/>
      <c r="EJ1321" s="16"/>
      <c r="EK1321" s="16"/>
      <c r="EL1321" s="16"/>
      <c r="EM1321" s="16"/>
      <c r="EN1321" s="16"/>
      <c r="EO1321" s="16"/>
      <c r="EP1321" s="16"/>
      <c r="EQ1321" s="16"/>
    </row>
    <row r="1322" spans="1:147" s="107" customFormat="1" x14ac:dyDescent="0.2">
      <c r="A1322" s="81"/>
      <c r="B1322" s="16"/>
      <c r="C1322" s="115"/>
      <c r="D1322" s="116"/>
      <c r="E1322" s="16"/>
      <c r="F1322" s="16"/>
      <c r="G1322" s="16"/>
      <c r="H1322" s="16"/>
      <c r="J1322" s="126"/>
      <c r="K1322" s="126"/>
      <c r="L1322" s="126"/>
      <c r="M1322" s="126"/>
      <c r="N1322" s="126"/>
      <c r="O1322" s="126"/>
      <c r="P1322" s="126"/>
      <c r="Q1322" s="58"/>
      <c r="R1322" s="139"/>
      <c r="S1322" s="58"/>
      <c r="T1322" s="16"/>
      <c r="U1322" s="16"/>
      <c r="V1322" s="16"/>
      <c r="W1322" s="16"/>
      <c r="X1322" s="16"/>
      <c r="Y1322" s="16"/>
      <c r="Z1322" s="16"/>
      <c r="AA1322" s="140"/>
      <c r="AB1322" s="126"/>
      <c r="AC1322" s="16"/>
      <c r="AD1322" s="16"/>
      <c r="AE1322" s="16"/>
      <c r="AF1322" s="16"/>
      <c r="AG1322" s="16"/>
      <c r="AH1322" s="140"/>
      <c r="AI1322" s="126"/>
      <c r="AJ1322" s="16"/>
      <c r="AK1322" s="16"/>
      <c r="AL1322" s="16"/>
      <c r="AM1322" s="140"/>
      <c r="AN1322" s="141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40"/>
      <c r="BG1322" s="126"/>
      <c r="BH1322" s="16"/>
      <c r="BI1322" s="16"/>
      <c r="BJ1322" s="16"/>
      <c r="BK1322" s="16"/>
      <c r="BL1322" s="16"/>
      <c r="BM1322" s="16"/>
      <c r="BN1322" s="16"/>
      <c r="BO1322" s="16"/>
      <c r="BP1322" s="140"/>
      <c r="BQ1322" s="126"/>
      <c r="BR1322" s="16"/>
      <c r="BS1322" s="16"/>
      <c r="BT1322" s="16"/>
      <c r="BU1322" s="16"/>
      <c r="BV1322" s="16"/>
      <c r="BW1322" s="140"/>
      <c r="BX1322" s="126"/>
      <c r="BY1322" s="16"/>
      <c r="BZ1322" s="140"/>
      <c r="CA1322" s="126"/>
      <c r="CB1322" s="16"/>
      <c r="CC1322" s="140"/>
      <c r="CD1322" s="126"/>
      <c r="CE1322" s="16"/>
      <c r="CG1322" s="126"/>
      <c r="CH1322" s="16"/>
      <c r="CI1322" s="16"/>
      <c r="CJ1322" s="16"/>
      <c r="CK1322" s="16"/>
      <c r="CL1322" s="16"/>
      <c r="CM1322" s="16"/>
      <c r="CN1322" s="16"/>
      <c r="CO1322" s="16"/>
      <c r="CP1322" s="16"/>
      <c r="CQ1322" s="16"/>
      <c r="CR1322" s="16"/>
      <c r="CS1322" s="16"/>
      <c r="CT1322" s="16"/>
      <c r="CU1322" s="16"/>
      <c r="CV1322" s="16"/>
      <c r="CW1322" s="16"/>
      <c r="CX1322" s="16"/>
      <c r="CY1322" s="16"/>
      <c r="CZ1322" s="16"/>
      <c r="DA1322" s="16"/>
      <c r="DB1322" s="16"/>
      <c r="DC1322" s="16"/>
      <c r="DD1322" s="16"/>
      <c r="DE1322" s="16"/>
      <c r="DF1322" s="16"/>
      <c r="DG1322" s="16"/>
      <c r="DH1322" s="16"/>
      <c r="DI1322" s="16"/>
      <c r="DJ1322" s="16"/>
      <c r="DK1322" s="16"/>
      <c r="DL1322" s="16"/>
      <c r="DM1322" s="16"/>
      <c r="DN1322" s="16"/>
      <c r="DO1322" s="16"/>
      <c r="DP1322" s="16"/>
      <c r="DQ1322" s="16"/>
      <c r="DR1322" s="16"/>
      <c r="DS1322" s="16"/>
      <c r="DT1322" s="16"/>
      <c r="DU1322" s="16"/>
      <c r="DV1322" s="16"/>
      <c r="DW1322" s="16"/>
      <c r="DX1322" s="16"/>
      <c r="DY1322" s="16"/>
      <c r="DZ1322" s="16"/>
      <c r="EA1322" s="16"/>
      <c r="EB1322" s="16"/>
      <c r="EC1322" s="16"/>
      <c r="ED1322" s="16"/>
      <c r="EE1322" s="16"/>
      <c r="EF1322" s="16"/>
      <c r="EG1322" s="16"/>
      <c r="EH1322" s="16"/>
      <c r="EI1322" s="16"/>
      <c r="EJ1322" s="16"/>
      <c r="EK1322" s="16"/>
      <c r="EL1322" s="16"/>
      <c r="EM1322" s="16"/>
      <c r="EN1322" s="16"/>
      <c r="EO1322" s="16"/>
      <c r="EP1322" s="16"/>
      <c r="EQ1322" s="16"/>
    </row>
    <row r="1323" spans="1:147" s="107" customFormat="1" x14ac:dyDescent="0.2">
      <c r="A1323" s="81"/>
      <c r="B1323" s="16"/>
      <c r="C1323" s="115"/>
      <c r="D1323" s="116"/>
      <c r="E1323" s="16"/>
      <c r="F1323" s="16"/>
      <c r="G1323" s="16"/>
      <c r="H1323" s="16"/>
      <c r="J1323" s="126"/>
      <c r="K1323" s="126"/>
      <c r="L1323" s="126"/>
      <c r="M1323" s="126"/>
      <c r="N1323" s="126"/>
      <c r="O1323" s="126"/>
      <c r="P1323" s="126"/>
      <c r="Q1323" s="58"/>
      <c r="R1323" s="139"/>
      <c r="S1323" s="58"/>
      <c r="T1323" s="16"/>
      <c r="U1323" s="16"/>
      <c r="V1323" s="16"/>
      <c r="W1323" s="16"/>
      <c r="X1323" s="16"/>
      <c r="Y1323" s="16"/>
      <c r="Z1323" s="16"/>
      <c r="AA1323" s="140"/>
      <c r="AB1323" s="126"/>
      <c r="AC1323" s="16"/>
      <c r="AD1323" s="16"/>
      <c r="AE1323" s="16"/>
      <c r="AF1323" s="16"/>
      <c r="AG1323" s="16"/>
      <c r="AH1323" s="140"/>
      <c r="AI1323" s="126"/>
      <c r="AJ1323" s="16"/>
      <c r="AK1323" s="16"/>
      <c r="AL1323" s="16"/>
      <c r="AM1323" s="140"/>
      <c r="AN1323" s="141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40"/>
      <c r="BG1323" s="126"/>
      <c r="BH1323" s="16"/>
      <c r="BI1323" s="16"/>
      <c r="BJ1323" s="16"/>
      <c r="BK1323" s="16"/>
      <c r="BL1323" s="16"/>
      <c r="BM1323" s="16"/>
      <c r="BN1323" s="16"/>
      <c r="BO1323" s="16"/>
      <c r="BP1323" s="140"/>
      <c r="BQ1323" s="126"/>
      <c r="BR1323" s="16"/>
      <c r="BS1323" s="16"/>
      <c r="BT1323" s="16"/>
      <c r="BU1323" s="16"/>
      <c r="BV1323" s="16"/>
      <c r="BW1323" s="140"/>
      <c r="BX1323" s="126"/>
      <c r="BY1323" s="16"/>
      <c r="BZ1323" s="140"/>
      <c r="CA1323" s="126"/>
      <c r="CB1323" s="16"/>
      <c r="CC1323" s="140"/>
      <c r="CD1323" s="126"/>
      <c r="CE1323" s="16"/>
      <c r="CG1323" s="12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  <c r="DZ1323" s="16"/>
      <c r="EA1323" s="16"/>
      <c r="EB1323" s="16"/>
      <c r="EC1323" s="16"/>
      <c r="ED1323" s="16"/>
      <c r="EE1323" s="16"/>
      <c r="EF1323" s="16"/>
      <c r="EG1323" s="16"/>
      <c r="EH1323" s="16"/>
      <c r="EI1323" s="16"/>
      <c r="EJ1323" s="16"/>
      <c r="EK1323" s="16"/>
      <c r="EL1323" s="16"/>
      <c r="EM1323" s="16"/>
      <c r="EN1323" s="16"/>
      <c r="EO1323" s="16"/>
      <c r="EP1323" s="16"/>
      <c r="EQ1323" s="16"/>
    </row>
    <row r="1324" spans="1:147" s="107" customFormat="1" x14ac:dyDescent="0.2">
      <c r="A1324" s="81"/>
      <c r="B1324" s="16"/>
      <c r="C1324" s="115"/>
      <c r="D1324" s="116"/>
      <c r="E1324" s="16"/>
      <c r="F1324" s="16"/>
      <c r="G1324" s="16"/>
      <c r="H1324" s="16"/>
      <c r="J1324" s="126"/>
      <c r="K1324" s="126"/>
      <c r="L1324" s="126"/>
      <c r="M1324" s="126"/>
      <c r="N1324" s="126"/>
      <c r="O1324" s="126"/>
      <c r="P1324" s="126"/>
      <c r="Q1324" s="58"/>
      <c r="R1324" s="139"/>
      <c r="S1324" s="58"/>
      <c r="T1324" s="16"/>
      <c r="U1324" s="16"/>
      <c r="V1324" s="16"/>
      <c r="W1324" s="16"/>
      <c r="X1324" s="16"/>
      <c r="Y1324" s="16"/>
      <c r="Z1324" s="16"/>
      <c r="AA1324" s="140"/>
      <c r="AB1324" s="126"/>
      <c r="AC1324" s="16"/>
      <c r="AD1324" s="16"/>
      <c r="AE1324" s="16"/>
      <c r="AF1324" s="16"/>
      <c r="AG1324" s="16"/>
      <c r="AH1324" s="140"/>
      <c r="AI1324" s="126"/>
      <c r="AJ1324" s="16"/>
      <c r="AK1324" s="16"/>
      <c r="AL1324" s="16"/>
      <c r="AM1324" s="140"/>
      <c r="AN1324" s="141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40"/>
      <c r="BG1324" s="126"/>
      <c r="BH1324" s="16"/>
      <c r="BI1324" s="16"/>
      <c r="BJ1324" s="16"/>
      <c r="BK1324" s="16"/>
      <c r="BL1324" s="16"/>
      <c r="BM1324" s="16"/>
      <c r="BN1324" s="16"/>
      <c r="BO1324" s="16"/>
      <c r="BP1324" s="140"/>
      <c r="BQ1324" s="126"/>
      <c r="BR1324" s="16"/>
      <c r="BS1324" s="16"/>
      <c r="BT1324" s="16"/>
      <c r="BU1324" s="16"/>
      <c r="BV1324" s="16"/>
      <c r="BW1324" s="140"/>
      <c r="BX1324" s="126"/>
      <c r="BY1324" s="16"/>
      <c r="BZ1324" s="140"/>
      <c r="CA1324" s="126"/>
      <c r="CB1324" s="16"/>
      <c r="CC1324" s="140"/>
      <c r="CD1324" s="126"/>
      <c r="CE1324" s="16"/>
      <c r="CG1324" s="12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  <c r="DZ1324" s="16"/>
      <c r="EA1324" s="16"/>
      <c r="EB1324" s="16"/>
      <c r="EC1324" s="16"/>
      <c r="ED1324" s="16"/>
      <c r="EE1324" s="16"/>
      <c r="EF1324" s="16"/>
      <c r="EG1324" s="16"/>
      <c r="EH1324" s="16"/>
      <c r="EI1324" s="16"/>
      <c r="EJ1324" s="16"/>
      <c r="EK1324" s="16"/>
      <c r="EL1324" s="16"/>
      <c r="EM1324" s="16"/>
      <c r="EN1324" s="16"/>
      <c r="EO1324" s="16"/>
      <c r="EP1324" s="16"/>
      <c r="EQ1324" s="16"/>
    </row>
    <row r="1325" spans="1:147" s="107" customFormat="1" x14ac:dyDescent="0.2">
      <c r="A1325" s="81"/>
      <c r="B1325" s="16"/>
      <c r="C1325" s="115"/>
      <c r="D1325" s="116"/>
      <c r="E1325" s="16"/>
      <c r="F1325" s="16"/>
      <c r="G1325" s="16"/>
      <c r="H1325" s="16"/>
      <c r="J1325" s="126"/>
      <c r="K1325" s="126"/>
      <c r="L1325" s="126"/>
      <c r="M1325" s="126"/>
      <c r="N1325" s="126"/>
      <c r="O1325" s="126"/>
      <c r="P1325" s="126"/>
      <c r="Q1325" s="58"/>
      <c r="R1325" s="139"/>
      <c r="S1325" s="58"/>
      <c r="T1325" s="16"/>
      <c r="U1325" s="16"/>
      <c r="V1325" s="16"/>
      <c r="W1325" s="16"/>
      <c r="X1325" s="16"/>
      <c r="Y1325" s="16"/>
      <c r="Z1325" s="16"/>
      <c r="AA1325" s="140"/>
      <c r="AB1325" s="126"/>
      <c r="AC1325" s="16"/>
      <c r="AD1325" s="16"/>
      <c r="AE1325" s="16"/>
      <c r="AF1325" s="16"/>
      <c r="AG1325" s="16"/>
      <c r="AH1325" s="140"/>
      <c r="AI1325" s="126"/>
      <c r="AJ1325" s="16"/>
      <c r="AK1325" s="16"/>
      <c r="AL1325" s="16"/>
      <c r="AM1325" s="140"/>
      <c r="AN1325" s="141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40"/>
      <c r="BG1325" s="126"/>
      <c r="BH1325" s="16"/>
      <c r="BI1325" s="16"/>
      <c r="BJ1325" s="16"/>
      <c r="BK1325" s="16"/>
      <c r="BL1325" s="16"/>
      <c r="BM1325" s="16"/>
      <c r="BN1325" s="16"/>
      <c r="BO1325" s="16"/>
      <c r="BP1325" s="140"/>
      <c r="BQ1325" s="126"/>
      <c r="BR1325" s="16"/>
      <c r="BS1325" s="16"/>
      <c r="BT1325" s="16"/>
      <c r="BU1325" s="16"/>
      <c r="BV1325" s="16"/>
      <c r="BW1325" s="140"/>
      <c r="BX1325" s="126"/>
      <c r="BY1325" s="16"/>
      <c r="BZ1325" s="140"/>
      <c r="CA1325" s="126"/>
      <c r="CB1325" s="16"/>
      <c r="CC1325" s="140"/>
      <c r="CD1325" s="126"/>
      <c r="CE1325" s="16"/>
      <c r="CG1325" s="12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  <c r="DR1325" s="16"/>
      <c r="DS1325" s="16"/>
      <c r="DT1325" s="16"/>
      <c r="DU1325" s="16"/>
      <c r="DV1325" s="16"/>
      <c r="DW1325" s="16"/>
      <c r="DX1325" s="16"/>
      <c r="DY1325" s="16"/>
      <c r="DZ1325" s="16"/>
      <c r="EA1325" s="16"/>
      <c r="EB1325" s="16"/>
      <c r="EC1325" s="16"/>
      <c r="ED1325" s="16"/>
      <c r="EE1325" s="16"/>
      <c r="EF1325" s="16"/>
      <c r="EG1325" s="16"/>
      <c r="EH1325" s="16"/>
      <c r="EI1325" s="16"/>
      <c r="EJ1325" s="16"/>
      <c r="EK1325" s="16"/>
      <c r="EL1325" s="16"/>
      <c r="EM1325" s="16"/>
      <c r="EN1325" s="16"/>
      <c r="EO1325" s="16"/>
      <c r="EP1325" s="16"/>
      <c r="EQ1325" s="16"/>
    </row>
    <row r="1326" spans="1:147" s="107" customFormat="1" x14ac:dyDescent="0.2">
      <c r="A1326" s="81"/>
      <c r="B1326" s="16"/>
      <c r="C1326" s="115"/>
      <c r="D1326" s="116"/>
      <c r="E1326" s="16"/>
      <c r="F1326" s="16"/>
      <c r="G1326" s="16"/>
      <c r="H1326" s="16"/>
      <c r="J1326" s="126"/>
      <c r="K1326" s="126"/>
      <c r="L1326" s="126"/>
      <c r="M1326" s="126"/>
      <c r="N1326" s="126"/>
      <c r="O1326" s="126"/>
      <c r="P1326" s="126"/>
      <c r="Q1326" s="58"/>
      <c r="R1326" s="139"/>
      <c r="S1326" s="58"/>
      <c r="T1326" s="16"/>
      <c r="U1326" s="16"/>
      <c r="V1326" s="16"/>
      <c r="W1326" s="16"/>
      <c r="X1326" s="16"/>
      <c r="Y1326" s="16"/>
      <c r="Z1326" s="16"/>
      <c r="AA1326" s="140"/>
      <c r="AB1326" s="126"/>
      <c r="AC1326" s="16"/>
      <c r="AD1326" s="16"/>
      <c r="AE1326" s="16"/>
      <c r="AF1326" s="16"/>
      <c r="AG1326" s="16"/>
      <c r="AH1326" s="140"/>
      <c r="AI1326" s="126"/>
      <c r="AJ1326" s="16"/>
      <c r="AK1326" s="16"/>
      <c r="AL1326" s="16"/>
      <c r="AM1326" s="140"/>
      <c r="AN1326" s="141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40"/>
      <c r="BG1326" s="126"/>
      <c r="BH1326" s="16"/>
      <c r="BI1326" s="16"/>
      <c r="BJ1326" s="16"/>
      <c r="BK1326" s="16"/>
      <c r="BL1326" s="16"/>
      <c r="BM1326" s="16"/>
      <c r="BN1326" s="16"/>
      <c r="BO1326" s="16"/>
      <c r="BP1326" s="140"/>
      <c r="BQ1326" s="126"/>
      <c r="BR1326" s="16"/>
      <c r="BS1326" s="16"/>
      <c r="BT1326" s="16"/>
      <c r="BU1326" s="16"/>
      <c r="BV1326" s="16"/>
      <c r="BW1326" s="140"/>
      <c r="BX1326" s="126"/>
      <c r="BY1326" s="16"/>
      <c r="BZ1326" s="140"/>
      <c r="CA1326" s="126"/>
      <c r="CB1326" s="16"/>
      <c r="CC1326" s="140"/>
      <c r="CD1326" s="126"/>
      <c r="CE1326" s="16"/>
      <c r="CG1326" s="12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  <c r="DR1326" s="16"/>
      <c r="DS1326" s="16"/>
      <c r="DT1326" s="16"/>
      <c r="DU1326" s="16"/>
      <c r="DV1326" s="16"/>
      <c r="DW1326" s="16"/>
      <c r="DX1326" s="16"/>
      <c r="DY1326" s="16"/>
      <c r="DZ1326" s="16"/>
      <c r="EA1326" s="16"/>
      <c r="EB1326" s="16"/>
      <c r="EC1326" s="16"/>
      <c r="ED1326" s="16"/>
      <c r="EE1326" s="16"/>
      <c r="EF1326" s="16"/>
      <c r="EG1326" s="16"/>
      <c r="EH1326" s="16"/>
      <c r="EI1326" s="16"/>
      <c r="EJ1326" s="16"/>
      <c r="EK1326" s="16"/>
      <c r="EL1326" s="16"/>
      <c r="EM1326" s="16"/>
      <c r="EN1326" s="16"/>
      <c r="EO1326" s="16"/>
      <c r="EP1326" s="16"/>
      <c r="EQ1326" s="16"/>
    </row>
    <row r="1327" spans="1:147" s="107" customFormat="1" x14ac:dyDescent="0.2">
      <c r="A1327" s="81"/>
      <c r="B1327" s="16"/>
      <c r="C1327" s="115"/>
      <c r="D1327" s="116"/>
      <c r="E1327" s="16"/>
      <c r="F1327" s="16"/>
      <c r="G1327" s="16"/>
      <c r="H1327" s="16"/>
      <c r="J1327" s="126"/>
      <c r="K1327" s="126"/>
      <c r="L1327" s="126"/>
      <c r="M1327" s="126"/>
      <c r="N1327" s="126"/>
      <c r="O1327" s="126"/>
      <c r="P1327" s="126"/>
      <c r="Q1327" s="58"/>
      <c r="R1327" s="139"/>
      <c r="S1327" s="58"/>
      <c r="T1327" s="16"/>
      <c r="U1327" s="16"/>
      <c r="V1327" s="16"/>
      <c r="W1327" s="16"/>
      <c r="X1327" s="16"/>
      <c r="Y1327" s="16"/>
      <c r="Z1327" s="16"/>
      <c r="AA1327" s="140"/>
      <c r="AB1327" s="126"/>
      <c r="AC1327" s="16"/>
      <c r="AD1327" s="16"/>
      <c r="AE1327" s="16"/>
      <c r="AF1327" s="16"/>
      <c r="AG1327" s="16"/>
      <c r="AH1327" s="140"/>
      <c r="AI1327" s="126"/>
      <c r="AJ1327" s="16"/>
      <c r="AK1327" s="16"/>
      <c r="AL1327" s="16"/>
      <c r="AM1327" s="140"/>
      <c r="AN1327" s="141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40"/>
      <c r="BG1327" s="126"/>
      <c r="BH1327" s="16"/>
      <c r="BI1327" s="16"/>
      <c r="BJ1327" s="16"/>
      <c r="BK1327" s="16"/>
      <c r="BL1327" s="16"/>
      <c r="BM1327" s="16"/>
      <c r="BN1327" s="16"/>
      <c r="BO1327" s="16"/>
      <c r="BP1327" s="140"/>
      <c r="BQ1327" s="126"/>
      <c r="BR1327" s="16"/>
      <c r="BS1327" s="16"/>
      <c r="BT1327" s="16"/>
      <c r="BU1327" s="16"/>
      <c r="BV1327" s="16"/>
      <c r="BW1327" s="140"/>
      <c r="BX1327" s="126"/>
      <c r="BY1327" s="16"/>
      <c r="BZ1327" s="140"/>
      <c r="CA1327" s="126"/>
      <c r="CB1327" s="16"/>
      <c r="CC1327" s="140"/>
      <c r="CD1327" s="126"/>
      <c r="CE1327" s="16"/>
      <c r="CG1327" s="126"/>
      <c r="CH1327" s="16"/>
      <c r="CI1327" s="16"/>
      <c r="CJ1327" s="16"/>
      <c r="CK1327" s="16"/>
      <c r="CL1327" s="16"/>
      <c r="CM1327" s="16"/>
      <c r="CN1327" s="16"/>
      <c r="CO1327" s="16"/>
      <c r="CP1327" s="16"/>
      <c r="CQ1327" s="16"/>
      <c r="CR1327" s="16"/>
      <c r="CS1327" s="16"/>
      <c r="CT1327" s="16"/>
      <c r="CU1327" s="16"/>
      <c r="CV1327" s="16"/>
      <c r="CW1327" s="16"/>
      <c r="CX1327" s="16"/>
      <c r="CY1327" s="16"/>
      <c r="CZ1327" s="16"/>
      <c r="DA1327" s="16"/>
      <c r="DB1327" s="16"/>
      <c r="DC1327" s="16"/>
      <c r="DD1327" s="16"/>
      <c r="DE1327" s="16"/>
      <c r="DF1327" s="16"/>
      <c r="DG1327" s="16"/>
      <c r="DH1327" s="16"/>
      <c r="DI1327" s="16"/>
      <c r="DJ1327" s="16"/>
      <c r="DK1327" s="16"/>
      <c r="DL1327" s="16"/>
      <c r="DM1327" s="16"/>
      <c r="DN1327" s="16"/>
      <c r="DO1327" s="16"/>
      <c r="DP1327" s="16"/>
      <c r="DQ1327" s="16"/>
      <c r="DR1327" s="16"/>
      <c r="DS1327" s="16"/>
      <c r="DT1327" s="16"/>
      <c r="DU1327" s="16"/>
      <c r="DV1327" s="16"/>
      <c r="DW1327" s="16"/>
      <c r="DX1327" s="16"/>
      <c r="DY1327" s="16"/>
      <c r="DZ1327" s="16"/>
      <c r="EA1327" s="16"/>
      <c r="EB1327" s="16"/>
      <c r="EC1327" s="16"/>
      <c r="ED1327" s="16"/>
      <c r="EE1327" s="16"/>
      <c r="EF1327" s="16"/>
      <c r="EG1327" s="16"/>
      <c r="EH1327" s="16"/>
      <c r="EI1327" s="16"/>
      <c r="EJ1327" s="16"/>
      <c r="EK1327" s="16"/>
      <c r="EL1327" s="16"/>
      <c r="EM1327" s="16"/>
      <c r="EN1327" s="16"/>
      <c r="EO1327" s="16"/>
      <c r="EP1327" s="16"/>
      <c r="EQ1327" s="16"/>
    </row>
    <row r="1328" spans="1:147" s="107" customFormat="1" x14ac:dyDescent="0.2">
      <c r="A1328" s="81"/>
      <c r="B1328" s="16"/>
      <c r="C1328" s="115"/>
      <c r="D1328" s="116"/>
      <c r="E1328" s="16"/>
      <c r="F1328" s="16"/>
      <c r="G1328" s="16"/>
      <c r="H1328" s="16"/>
      <c r="J1328" s="126"/>
      <c r="K1328" s="126"/>
      <c r="L1328" s="126"/>
      <c r="M1328" s="126"/>
      <c r="N1328" s="126"/>
      <c r="O1328" s="126"/>
      <c r="P1328" s="126"/>
      <c r="Q1328" s="58"/>
      <c r="R1328" s="139"/>
      <c r="S1328" s="58"/>
      <c r="T1328" s="16"/>
      <c r="U1328" s="16"/>
      <c r="V1328" s="16"/>
      <c r="W1328" s="16"/>
      <c r="X1328" s="16"/>
      <c r="Y1328" s="16"/>
      <c r="Z1328" s="16"/>
      <c r="AA1328" s="140"/>
      <c r="AB1328" s="126"/>
      <c r="AC1328" s="16"/>
      <c r="AD1328" s="16"/>
      <c r="AE1328" s="16"/>
      <c r="AF1328" s="16"/>
      <c r="AG1328" s="16"/>
      <c r="AH1328" s="140"/>
      <c r="AI1328" s="126"/>
      <c r="AJ1328" s="16"/>
      <c r="AK1328" s="16"/>
      <c r="AL1328" s="16"/>
      <c r="AM1328" s="140"/>
      <c r="AN1328" s="141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40"/>
      <c r="BG1328" s="126"/>
      <c r="BH1328" s="16"/>
      <c r="BI1328" s="16"/>
      <c r="BJ1328" s="16"/>
      <c r="BK1328" s="16"/>
      <c r="BL1328" s="16"/>
      <c r="BM1328" s="16"/>
      <c r="BN1328" s="16"/>
      <c r="BO1328" s="16"/>
      <c r="BP1328" s="140"/>
      <c r="BQ1328" s="126"/>
      <c r="BR1328" s="16"/>
      <c r="BS1328" s="16"/>
      <c r="BT1328" s="16"/>
      <c r="BU1328" s="16"/>
      <c r="BV1328" s="16"/>
      <c r="BW1328" s="140"/>
      <c r="BX1328" s="126"/>
      <c r="BY1328" s="16"/>
      <c r="BZ1328" s="140"/>
      <c r="CA1328" s="126"/>
      <c r="CB1328" s="16"/>
      <c r="CC1328" s="140"/>
      <c r="CD1328" s="126"/>
      <c r="CE1328" s="16"/>
      <c r="CG1328" s="12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  <c r="DR1328" s="16"/>
      <c r="DS1328" s="16"/>
      <c r="DT1328" s="16"/>
      <c r="DU1328" s="16"/>
      <c r="DV1328" s="16"/>
      <c r="DW1328" s="16"/>
      <c r="DX1328" s="16"/>
      <c r="DY1328" s="16"/>
      <c r="DZ1328" s="16"/>
      <c r="EA1328" s="16"/>
      <c r="EB1328" s="16"/>
      <c r="EC1328" s="16"/>
      <c r="ED1328" s="16"/>
      <c r="EE1328" s="16"/>
      <c r="EF1328" s="16"/>
      <c r="EG1328" s="16"/>
      <c r="EH1328" s="16"/>
      <c r="EI1328" s="16"/>
      <c r="EJ1328" s="16"/>
      <c r="EK1328" s="16"/>
      <c r="EL1328" s="16"/>
      <c r="EM1328" s="16"/>
      <c r="EN1328" s="16"/>
      <c r="EO1328" s="16"/>
      <c r="EP1328" s="16"/>
      <c r="EQ1328" s="16"/>
    </row>
    <row r="1329" spans="1:147" s="107" customFormat="1" x14ac:dyDescent="0.2">
      <c r="A1329" s="81"/>
      <c r="B1329" s="16"/>
      <c r="C1329" s="115"/>
      <c r="D1329" s="116"/>
      <c r="E1329" s="16"/>
      <c r="F1329" s="16"/>
      <c r="G1329" s="16"/>
      <c r="H1329" s="16"/>
      <c r="J1329" s="126"/>
      <c r="K1329" s="126"/>
      <c r="L1329" s="126"/>
      <c r="M1329" s="126"/>
      <c r="N1329" s="126"/>
      <c r="O1329" s="126"/>
      <c r="P1329" s="126"/>
      <c r="Q1329" s="58"/>
      <c r="R1329" s="139"/>
      <c r="S1329" s="58"/>
      <c r="T1329" s="16"/>
      <c r="U1329" s="16"/>
      <c r="V1329" s="16"/>
      <c r="W1329" s="16"/>
      <c r="X1329" s="16"/>
      <c r="Y1329" s="16"/>
      <c r="Z1329" s="16"/>
      <c r="AA1329" s="140"/>
      <c r="AB1329" s="126"/>
      <c r="AC1329" s="16"/>
      <c r="AD1329" s="16"/>
      <c r="AE1329" s="16"/>
      <c r="AF1329" s="16"/>
      <c r="AG1329" s="16"/>
      <c r="AH1329" s="140"/>
      <c r="AI1329" s="126"/>
      <c r="AJ1329" s="16"/>
      <c r="AK1329" s="16"/>
      <c r="AL1329" s="16"/>
      <c r="AM1329" s="140"/>
      <c r="AN1329" s="141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40"/>
      <c r="BG1329" s="126"/>
      <c r="BH1329" s="16"/>
      <c r="BI1329" s="16"/>
      <c r="BJ1329" s="16"/>
      <c r="BK1329" s="16"/>
      <c r="BL1329" s="16"/>
      <c r="BM1329" s="16"/>
      <c r="BN1329" s="16"/>
      <c r="BO1329" s="16"/>
      <c r="BP1329" s="140"/>
      <c r="BQ1329" s="126"/>
      <c r="BR1329" s="16"/>
      <c r="BS1329" s="16"/>
      <c r="BT1329" s="16"/>
      <c r="BU1329" s="16"/>
      <c r="BV1329" s="16"/>
      <c r="BW1329" s="140"/>
      <c r="BX1329" s="126"/>
      <c r="BY1329" s="16"/>
      <c r="BZ1329" s="140"/>
      <c r="CA1329" s="126"/>
      <c r="CB1329" s="16"/>
      <c r="CC1329" s="140"/>
      <c r="CD1329" s="126"/>
      <c r="CE1329" s="16"/>
      <c r="CG1329" s="126"/>
      <c r="CH1329" s="16"/>
      <c r="CI1329" s="16"/>
      <c r="CJ1329" s="16"/>
      <c r="CK1329" s="16"/>
      <c r="CL1329" s="16"/>
      <c r="CM1329" s="16"/>
      <c r="CN1329" s="16"/>
      <c r="CO1329" s="16"/>
      <c r="CP1329" s="16"/>
      <c r="CQ1329" s="16"/>
      <c r="CR1329" s="16"/>
      <c r="CS1329" s="16"/>
      <c r="CT1329" s="16"/>
      <c r="CU1329" s="16"/>
      <c r="CV1329" s="16"/>
      <c r="CW1329" s="16"/>
      <c r="CX1329" s="16"/>
      <c r="CY1329" s="16"/>
      <c r="CZ1329" s="16"/>
      <c r="DA1329" s="16"/>
      <c r="DB1329" s="16"/>
      <c r="DC1329" s="16"/>
      <c r="DD1329" s="16"/>
      <c r="DE1329" s="16"/>
      <c r="DF1329" s="16"/>
      <c r="DG1329" s="16"/>
      <c r="DH1329" s="16"/>
      <c r="DI1329" s="16"/>
      <c r="DJ1329" s="16"/>
      <c r="DK1329" s="16"/>
      <c r="DL1329" s="16"/>
      <c r="DM1329" s="16"/>
      <c r="DN1329" s="16"/>
      <c r="DO1329" s="16"/>
      <c r="DP1329" s="16"/>
      <c r="DQ1329" s="16"/>
      <c r="DR1329" s="16"/>
      <c r="DS1329" s="16"/>
      <c r="DT1329" s="16"/>
      <c r="DU1329" s="16"/>
      <c r="DV1329" s="16"/>
      <c r="DW1329" s="16"/>
      <c r="DX1329" s="16"/>
      <c r="DY1329" s="16"/>
      <c r="DZ1329" s="16"/>
      <c r="EA1329" s="16"/>
      <c r="EB1329" s="16"/>
      <c r="EC1329" s="16"/>
      <c r="ED1329" s="16"/>
      <c r="EE1329" s="16"/>
      <c r="EF1329" s="16"/>
      <c r="EG1329" s="16"/>
      <c r="EH1329" s="16"/>
      <c r="EI1329" s="16"/>
      <c r="EJ1329" s="16"/>
      <c r="EK1329" s="16"/>
      <c r="EL1329" s="16"/>
      <c r="EM1329" s="16"/>
      <c r="EN1329" s="16"/>
      <c r="EO1329" s="16"/>
      <c r="EP1329" s="16"/>
      <c r="EQ1329" s="16"/>
    </row>
    <row r="1330" spans="1:147" s="107" customFormat="1" x14ac:dyDescent="0.2">
      <c r="A1330" s="81"/>
      <c r="B1330" s="16"/>
      <c r="C1330" s="115"/>
      <c r="D1330" s="116"/>
      <c r="E1330" s="16"/>
      <c r="F1330" s="16"/>
      <c r="G1330" s="16"/>
      <c r="H1330" s="16"/>
      <c r="J1330" s="126"/>
      <c r="K1330" s="126"/>
      <c r="L1330" s="126"/>
      <c r="M1330" s="126"/>
      <c r="N1330" s="126"/>
      <c r="O1330" s="126"/>
      <c r="P1330" s="126"/>
      <c r="Q1330" s="58"/>
      <c r="R1330" s="139"/>
      <c r="S1330" s="58"/>
      <c r="T1330" s="16"/>
      <c r="U1330" s="16"/>
      <c r="V1330" s="16"/>
      <c r="W1330" s="16"/>
      <c r="X1330" s="16"/>
      <c r="Y1330" s="16"/>
      <c r="Z1330" s="16"/>
      <c r="AA1330" s="140"/>
      <c r="AB1330" s="126"/>
      <c r="AC1330" s="16"/>
      <c r="AD1330" s="16"/>
      <c r="AE1330" s="16"/>
      <c r="AF1330" s="16"/>
      <c r="AG1330" s="16"/>
      <c r="AH1330" s="140"/>
      <c r="AI1330" s="126"/>
      <c r="AJ1330" s="16"/>
      <c r="AK1330" s="16"/>
      <c r="AL1330" s="16"/>
      <c r="AM1330" s="140"/>
      <c r="AN1330" s="141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40"/>
      <c r="BG1330" s="126"/>
      <c r="BH1330" s="16"/>
      <c r="BI1330" s="16"/>
      <c r="BJ1330" s="16"/>
      <c r="BK1330" s="16"/>
      <c r="BL1330" s="16"/>
      <c r="BM1330" s="16"/>
      <c r="BN1330" s="16"/>
      <c r="BO1330" s="16"/>
      <c r="BP1330" s="140"/>
      <c r="BQ1330" s="126"/>
      <c r="BR1330" s="16"/>
      <c r="BS1330" s="16"/>
      <c r="BT1330" s="16"/>
      <c r="BU1330" s="16"/>
      <c r="BV1330" s="16"/>
      <c r="BW1330" s="140"/>
      <c r="BX1330" s="126"/>
      <c r="BY1330" s="16"/>
      <c r="BZ1330" s="140"/>
      <c r="CA1330" s="126"/>
      <c r="CB1330" s="16"/>
      <c r="CC1330" s="140"/>
      <c r="CD1330" s="126"/>
      <c r="CE1330" s="16"/>
      <c r="CG1330" s="12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  <c r="DR1330" s="16"/>
      <c r="DS1330" s="16"/>
      <c r="DT1330" s="16"/>
      <c r="DU1330" s="16"/>
      <c r="DV1330" s="16"/>
      <c r="DW1330" s="16"/>
      <c r="DX1330" s="16"/>
      <c r="DY1330" s="16"/>
      <c r="DZ1330" s="16"/>
      <c r="EA1330" s="16"/>
      <c r="EB1330" s="16"/>
      <c r="EC1330" s="16"/>
      <c r="ED1330" s="16"/>
      <c r="EE1330" s="16"/>
      <c r="EF1330" s="16"/>
      <c r="EG1330" s="16"/>
      <c r="EH1330" s="16"/>
      <c r="EI1330" s="16"/>
      <c r="EJ1330" s="16"/>
      <c r="EK1330" s="16"/>
      <c r="EL1330" s="16"/>
      <c r="EM1330" s="16"/>
      <c r="EN1330" s="16"/>
      <c r="EO1330" s="16"/>
      <c r="EP1330" s="16"/>
      <c r="EQ1330" s="16"/>
    </row>
    <row r="1331" spans="1:147" s="107" customFormat="1" x14ac:dyDescent="0.2">
      <c r="A1331" s="81"/>
      <c r="B1331" s="16"/>
      <c r="C1331" s="115"/>
      <c r="D1331" s="116"/>
      <c r="E1331" s="16"/>
      <c r="F1331" s="16"/>
      <c r="G1331" s="16"/>
      <c r="H1331" s="16"/>
      <c r="J1331" s="126"/>
      <c r="K1331" s="126"/>
      <c r="L1331" s="126"/>
      <c r="M1331" s="126"/>
      <c r="N1331" s="126"/>
      <c r="O1331" s="126"/>
      <c r="P1331" s="126"/>
      <c r="Q1331" s="58"/>
      <c r="R1331" s="139"/>
      <c r="S1331" s="58"/>
      <c r="T1331" s="16"/>
      <c r="U1331" s="16"/>
      <c r="V1331" s="16"/>
      <c r="W1331" s="16"/>
      <c r="X1331" s="16"/>
      <c r="Y1331" s="16"/>
      <c r="Z1331" s="16"/>
      <c r="AA1331" s="140"/>
      <c r="AB1331" s="126"/>
      <c r="AC1331" s="16"/>
      <c r="AD1331" s="16"/>
      <c r="AE1331" s="16"/>
      <c r="AF1331" s="16"/>
      <c r="AG1331" s="16"/>
      <c r="AH1331" s="140"/>
      <c r="AI1331" s="126"/>
      <c r="AJ1331" s="16"/>
      <c r="AK1331" s="16"/>
      <c r="AL1331" s="16"/>
      <c r="AM1331" s="140"/>
      <c r="AN1331" s="141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40"/>
      <c r="BG1331" s="126"/>
      <c r="BH1331" s="16"/>
      <c r="BI1331" s="16"/>
      <c r="BJ1331" s="16"/>
      <c r="BK1331" s="16"/>
      <c r="BL1331" s="16"/>
      <c r="BM1331" s="16"/>
      <c r="BN1331" s="16"/>
      <c r="BO1331" s="16"/>
      <c r="BP1331" s="140"/>
      <c r="BQ1331" s="126"/>
      <c r="BR1331" s="16"/>
      <c r="BS1331" s="16"/>
      <c r="BT1331" s="16"/>
      <c r="BU1331" s="16"/>
      <c r="BV1331" s="16"/>
      <c r="BW1331" s="140"/>
      <c r="BX1331" s="126"/>
      <c r="BY1331" s="16"/>
      <c r="BZ1331" s="140"/>
      <c r="CA1331" s="126"/>
      <c r="CB1331" s="16"/>
      <c r="CC1331" s="140"/>
      <c r="CD1331" s="126"/>
      <c r="CE1331" s="16"/>
      <c r="CG1331" s="126"/>
      <c r="CH1331" s="16"/>
      <c r="CI1331" s="16"/>
      <c r="CJ1331" s="16"/>
      <c r="CK1331" s="16"/>
      <c r="CL1331" s="16"/>
      <c r="CM1331" s="16"/>
      <c r="CN1331" s="16"/>
      <c r="CO1331" s="16"/>
      <c r="CP1331" s="16"/>
      <c r="CQ1331" s="16"/>
      <c r="CR1331" s="16"/>
      <c r="CS1331" s="16"/>
      <c r="CT1331" s="16"/>
      <c r="CU1331" s="16"/>
      <c r="CV1331" s="16"/>
      <c r="CW1331" s="16"/>
      <c r="CX1331" s="16"/>
      <c r="CY1331" s="16"/>
      <c r="CZ1331" s="16"/>
      <c r="DA1331" s="16"/>
      <c r="DB1331" s="16"/>
      <c r="DC1331" s="16"/>
      <c r="DD1331" s="16"/>
      <c r="DE1331" s="16"/>
      <c r="DF1331" s="16"/>
      <c r="DG1331" s="16"/>
      <c r="DH1331" s="16"/>
      <c r="DI1331" s="16"/>
      <c r="DJ1331" s="16"/>
      <c r="DK1331" s="16"/>
      <c r="DL1331" s="16"/>
      <c r="DM1331" s="16"/>
      <c r="DN1331" s="16"/>
      <c r="DO1331" s="16"/>
      <c r="DP1331" s="16"/>
      <c r="DQ1331" s="16"/>
      <c r="DR1331" s="16"/>
      <c r="DS1331" s="16"/>
      <c r="DT1331" s="16"/>
      <c r="DU1331" s="16"/>
      <c r="DV1331" s="16"/>
      <c r="DW1331" s="16"/>
      <c r="DX1331" s="16"/>
      <c r="DY1331" s="16"/>
      <c r="DZ1331" s="16"/>
      <c r="EA1331" s="16"/>
      <c r="EB1331" s="16"/>
      <c r="EC1331" s="16"/>
      <c r="ED1331" s="16"/>
      <c r="EE1331" s="16"/>
      <c r="EF1331" s="16"/>
      <c r="EG1331" s="16"/>
      <c r="EH1331" s="16"/>
      <c r="EI1331" s="16"/>
      <c r="EJ1331" s="16"/>
      <c r="EK1331" s="16"/>
      <c r="EL1331" s="16"/>
      <c r="EM1331" s="16"/>
      <c r="EN1331" s="16"/>
      <c r="EO1331" s="16"/>
      <c r="EP1331" s="16"/>
      <c r="EQ1331" s="16"/>
    </row>
    <row r="1332" spans="1:147" s="107" customFormat="1" x14ac:dyDescent="0.2">
      <c r="A1332" s="81"/>
      <c r="B1332" s="16"/>
      <c r="C1332" s="115"/>
      <c r="D1332" s="116"/>
      <c r="E1332" s="16"/>
      <c r="F1332" s="16"/>
      <c r="G1332" s="16"/>
      <c r="H1332" s="16"/>
      <c r="J1332" s="126"/>
      <c r="K1332" s="126"/>
      <c r="L1332" s="126"/>
      <c r="M1332" s="126"/>
      <c r="N1332" s="126"/>
      <c r="O1332" s="126"/>
      <c r="P1332" s="126"/>
      <c r="Q1332" s="58"/>
      <c r="R1332" s="139"/>
      <c r="S1332" s="58"/>
      <c r="T1332" s="16"/>
      <c r="U1332" s="16"/>
      <c r="V1332" s="16"/>
      <c r="W1332" s="16"/>
      <c r="X1332" s="16"/>
      <c r="Y1332" s="16"/>
      <c r="Z1332" s="16"/>
      <c r="AA1332" s="140"/>
      <c r="AB1332" s="126"/>
      <c r="AC1332" s="16"/>
      <c r="AD1332" s="16"/>
      <c r="AE1332" s="16"/>
      <c r="AF1332" s="16"/>
      <c r="AG1332" s="16"/>
      <c r="AH1332" s="140"/>
      <c r="AI1332" s="126"/>
      <c r="AJ1332" s="16"/>
      <c r="AK1332" s="16"/>
      <c r="AL1332" s="16"/>
      <c r="AM1332" s="140"/>
      <c r="AN1332" s="141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40"/>
      <c r="BG1332" s="126"/>
      <c r="BH1332" s="16"/>
      <c r="BI1332" s="16"/>
      <c r="BJ1332" s="16"/>
      <c r="BK1332" s="16"/>
      <c r="BL1332" s="16"/>
      <c r="BM1332" s="16"/>
      <c r="BN1332" s="16"/>
      <c r="BO1332" s="16"/>
      <c r="BP1332" s="140"/>
      <c r="BQ1332" s="126"/>
      <c r="BR1332" s="16"/>
      <c r="BS1332" s="16"/>
      <c r="BT1332" s="16"/>
      <c r="BU1332" s="16"/>
      <c r="BV1332" s="16"/>
      <c r="BW1332" s="140"/>
      <c r="BX1332" s="126"/>
      <c r="BY1332" s="16"/>
      <c r="BZ1332" s="140"/>
      <c r="CA1332" s="126"/>
      <c r="CB1332" s="16"/>
      <c r="CC1332" s="140"/>
      <c r="CD1332" s="126"/>
      <c r="CE1332" s="16"/>
      <c r="CG1332" s="12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  <c r="DR1332" s="16"/>
      <c r="DS1332" s="16"/>
      <c r="DT1332" s="16"/>
      <c r="DU1332" s="16"/>
      <c r="DV1332" s="16"/>
      <c r="DW1332" s="16"/>
      <c r="DX1332" s="16"/>
      <c r="DY1332" s="16"/>
      <c r="DZ1332" s="16"/>
      <c r="EA1332" s="16"/>
      <c r="EB1332" s="16"/>
      <c r="EC1332" s="16"/>
      <c r="ED1332" s="16"/>
      <c r="EE1332" s="16"/>
      <c r="EF1332" s="16"/>
      <c r="EG1332" s="16"/>
      <c r="EH1332" s="16"/>
      <c r="EI1332" s="16"/>
      <c r="EJ1332" s="16"/>
      <c r="EK1332" s="16"/>
      <c r="EL1332" s="16"/>
      <c r="EM1332" s="16"/>
      <c r="EN1332" s="16"/>
      <c r="EO1332" s="16"/>
      <c r="EP1332" s="16"/>
      <c r="EQ1332" s="16"/>
    </row>
    <row r="1333" spans="1:147" s="107" customFormat="1" x14ac:dyDescent="0.2">
      <c r="A1333" s="81"/>
      <c r="B1333" s="16"/>
      <c r="C1333" s="115"/>
      <c r="D1333" s="116"/>
      <c r="E1333" s="16"/>
      <c r="F1333" s="16"/>
      <c r="G1333" s="16"/>
      <c r="H1333" s="16"/>
      <c r="J1333" s="126"/>
      <c r="K1333" s="126"/>
      <c r="L1333" s="126"/>
      <c r="M1333" s="126"/>
      <c r="N1333" s="126"/>
      <c r="O1333" s="126"/>
      <c r="P1333" s="126"/>
      <c r="Q1333" s="58"/>
      <c r="R1333" s="139"/>
      <c r="S1333" s="58"/>
      <c r="T1333" s="16"/>
      <c r="U1333" s="16"/>
      <c r="V1333" s="16"/>
      <c r="W1333" s="16"/>
      <c r="X1333" s="16"/>
      <c r="Y1333" s="16"/>
      <c r="Z1333" s="16"/>
      <c r="AA1333" s="140"/>
      <c r="AB1333" s="126"/>
      <c r="AC1333" s="16"/>
      <c r="AD1333" s="16"/>
      <c r="AE1333" s="16"/>
      <c r="AF1333" s="16"/>
      <c r="AG1333" s="16"/>
      <c r="AH1333" s="140"/>
      <c r="AI1333" s="126"/>
      <c r="AJ1333" s="16"/>
      <c r="AK1333" s="16"/>
      <c r="AL1333" s="16"/>
      <c r="AM1333" s="140"/>
      <c r="AN1333" s="141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40"/>
      <c r="BG1333" s="126"/>
      <c r="BH1333" s="16"/>
      <c r="BI1333" s="16"/>
      <c r="BJ1333" s="16"/>
      <c r="BK1333" s="16"/>
      <c r="BL1333" s="16"/>
      <c r="BM1333" s="16"/>
      <c r="BN1333" s="16"/>
      <c r="BO1333" s="16"/>
      <c r="BP1333" s="140"/>
      <c r="BQ1333" s="126"/>
      <c r="BR1333" s="16"/>
      <c r="BS1333" s="16"/>
      <c r="BT1333" s="16"/>
      <c r="BU1333" s="16"/>
      <c r="BV1333" s="16"/>
      <c r="BW1333" s="140"/>
      <c r="BX1333" s="126"/>
      <c r="BY1333" s="16"/>
      <c r="BZ1333" s="140"/>
      <c r="CA1333" s="126"/>
      <c r="CB1333" s="16"/>
      <c r="CC1333" s="140"/>
      <c r="CD1333" s="126"/>
      <c r="CE1333" s="16"/>
      <c r="CG1333" s="12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  <c r="DR1333" s="16"/>
      <c r="DS1333" s="16"/>
      <c r="DT1333" s="16"/>
      <c r="DU1333" s="16"/>
      <c r="DV1333" s="16"/>
      <c r="DW1333" s="16"/>
      <c r="DX1333" s="16"/>
      <c r="DY1333" s="16"/>
      <c r="DZ1333" s="16"/>
      <c r="EA1333" s="16"/>
      <c r="EB1333" s="16"/>
      <c r="EC1333" s="16"/>
      <c r="ED1333" s="16"/>
      <c r="EE1333" s="16"/>
      <c r="EF1333" s="16"/>
      <c r="EG1333" s="16"/>
      <c r="EH1333" s="16"/>
      <c r="EI1333" s="16"/>
      <c r="EJ1333" s="16"/>
      <c r="EK1333" s="16"/>
      <c r="EL1333" s="16"/>
      <c r="EM1333" s="16"/>
      <c r="EN1333" s="16"/>
      <c r="EO1333" s="16"/>
      <c r="EP1333" s="16"/>
      <c r="EQ1333" s="16"/>
    </row>
    <row r="1334" spans="1:147" s="107" customFormat="1" x14ac:dyDescent="0.2">
      <c r="A1334" s="81"/>
      <c r="B1334" s="16"/>
      <c r="C1334" s="115"/>
      <c r="D1334" s="116"/>
      <c r="E1334" s="16"/>
      <c r="F1334" s="16"/>
      <c r="G1334" s="16"/>
      <c r="H1334" s="16"/>
      <c r="J1334" s="126"/>
      <c r="K1334" s="126"/>
      <c r="L1334" s="126"/>
      <c r="M1334" s="126"/>
      <c r="N1334" s="126"/>
      <c r="O1334" s="126"/>
      <c r="P1334" s="126"/>
      <c r="Q1334" s="58"/>
      <c r="R1334" s="139"/>
      <c r="S1334" s="58"/>
      <c r="T1334" s="16"/>
      <c r="U1334" s="16"/>
      <c r="V1334" s="16"/>
      <c r="W1334" s="16"/>
      <c r="X1334" s="16"/>
      <c r="Y1334" s="16"/>
      <c r="Z1334" s="16"/>
      <c r="AA1334" s="140"/>
      <c r="AB1334" s="126"/>
      <c r="AC1334" s="16"/>
      <c r="AD1334" s="16"/>
      <c r="AE1334" s="16"/>
      <c r="AF1334" s="16"/>
      <c r="AG1334" s="16"/>
      <c r="AH1334" s="140"/>
      <c r="AI1334" s="126"/>
      <c r="AJ1334" s="16"/>
      <c r="AK1334" s="16"/>
      <c r="AL1334" s="16"/>
      <c r="AM1334" s="140"/>
      <c r="AN1334" s="141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40"/>
      <c r="BG1334" s="126"/>
      <c r="BH1334" s="16"/>
      <c r="BI1334" s="16"/>
      <c r="BJ1334" s="16"/>
      <c r="BK1334" s="16"/>
      <c r="BL1334" s="16"/>
      <c r="BM1334" s="16"/>
      <c r="BN1334" s="16"/>
      <c r="BO1334" s="16"/>
      <c r="BP1334" s="140"/>
      <c r="BQ1334" s="126"/>
      <c r="BR1334" s="16"/>
      <c r="BS1334" s="16"/>
      <c r="BT1334" s="16"/>
      <c r="BU1334" s="16"/>
      <c r="BV1334" s="16"/>
      <c r="BW1334" s="140"/>
      <c r="BX1334" s="126"/>
      <c r="BY1334" s="16"/>
      <c r="BZ1334" s="140"/>
      <c r="CA1334" s="126"/>
      <c r="CB1334" s="16"/>
      <c r="CC1334" s="140"/>
      <c r="CD1334" s="126"/>
      <c r="CE1334" s="16"/>
      <c r="CG1334" s="12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  <c r="DR1334" s="16"/>
      <c r="DS1334" s="16"/>
      <c r="DT1334" s="16"/>
      <c r="DU1334" s="16"/>
      <c r="DV1334" s="16"/>
      <c r="DW1334" s="16"/>
      <c r="DX1334" s="16"/>
      <c r="DY1334" s="16"/>
      <c r="DZ1334" s="16"/>
      <c r="EA1334" s="16"/>
      <c r="EB1334" s="16"/>
      <c r="EC1334" s="16"/>
      <c r="ED1334" s="16"/>
      <c r="EE1334" s="16"/>
      <c r="EF1334" s="16"/>
      <c r="EG1334" s="16"/>
      <c r="EH1334" s="16"/>
      <c r="EI1334" s="16"/>
      <c r="EJ1334" s="16"/>
      <c r="EK1334" s="16"/>
      <c r="EL1334" s="16"/>
      <c r="EM1334" s="16"/>
      <c r="EN1334" s="16"/>
      <c r="EO1334" s="16"/>
      <c r="EP1334" s="16"/>
      <c r="EQ1334" s="16"/>
    </row>
    <row r="1335" spans="1:147" s="107" customFormat="1" x14ac:dyDescent="0.2">
      <c r="A1335" s="81"/>
      <c r="B1335" s="16"/>
      <c r="C1335" s="115"/>
      <c r="D1335" s="116"/>
      <c r="E1335" s="16"/>
      <c r="F1335" s="16"/>
      <c r="G1335" s="16"/>
      <c r="H1335" s="16"/>
      <c r="J1335" s="126"/>
      <c r="K1335" s="126"/>
      <c r="L1335" s="126"/>
      <c r="M1335" s="126"/>
      <c r="N1335" s="126"/>
      <c r="O1335" s="126"/>
      <c r="P1335" s="126"/>
      <c r="Q1335" s="58"/>
      <c r="R1335" s="139"/>
      <c r="S1335" s="58"/>
      <c r="T1335" s="16"/>
      <c r="U1335" s="16"/>
      <c r="V1335" s="16"/>
      <c r="W1335" s="16"/>
      <c r="X1335" s="16"/>
      <c r="Y1335" s="16"/>
      <c r="Z1335" s="16"/>
      <c r="AA1335" s="140"/>
      <c r="AB1335" s="126"/>
      <c r="AC1335" s="16"/>
      <c r="AD1335" s="16"/>
      <c r="AE1335" s="16"/>
      <c r="AF1335" s="16"/>
      <c r="AG1335" s="16"/>
      <c r="AH1335" s="140"/>
      <c r="AI1335" s="126"/>
      <c r="AJ1335" s="16"/>
      <c r="AK1335" s="16"/>
      <c r="AL1335" s="16"/>
      <c r="AM1335" s="140"/>
      <c r="AN1335" s="141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40"/>
      <c r="BG1335" s="126"/>
      <c r="BH1335" s="16"/>
      <c r="BI1335" s="16"/>
      <c r="BJ1335" s="16"/>
      <c r="BK1335" s="16"/>
      <c r="BL1335" s="16"/>
      <c r="BM1335" s="16"/>
      <c r="BN1335" s="16"/>
      <c r="BO1335" s="16"/>
      <c r="BP1335" s="140"/>
      <c r="BQ1335" s="126"/>
      <c r="BR1335" s="16"/>
      <c r="BS1335" s="16"/>
      <c r="BT1335" s="16"/>
      <c r="BU1335" s="16"/>
      <c r="BV1335" s="16"/>
      <c r="BW1335" s="140"/>
      <c r="BX1335" s="126"/>
      <c r="BY1335" s="16"/>
      <c r="BZ1335" s="140"/>
      <c r="CA1335" s="126"/>
      <c r="CB1335" s="16"/>
      <c r="CC1335" s="140"/>
      <c r="CD1335" s="126"/>
      <c r="CE1335" s="16"/>
      <c r="CG1335" s="126"/>
      <c r="CH1335" s="16"/>
      <c r="CI1335" s="16"/>
      <c r="CJ1335" s="16"/>
      <c r="CK1335" s="16"/>
      <c r="CL1335" s="16"/>
      <c r="CM1335" s="16"/>
      <c r="CN1335" s="16"/>
      <c r="CO1335" s="16"/>
      <c r="CP1335" s="16"/>
      <c r="CQ1335" s="16"/>
      <c r="CR1335" s="16"/>
      <c r="CS1335" s="16"/>
      <c r="CT1335" s="16"/>
      <c r="CU1335" s="16"/>
      <c r="CV1335" s="16"/>
      <c r="CW1335" s="16"/>
      <c r="CX1335" s="16"/>
      <c r="CY1335" s="16"/>
      <c r="CZ1335" s="16"/>
      <c r="DA1335" s="16"/>
      <c r="DB1335" s="16"/>
      <c r="DC1335" s="16"/>
      <c r="DD1335" s="16"/>
      <c r="DE1335" s="16"/>
      <c r="DF1335" s="16"/>
      <c r="DG1335" s="16"/>
      <c r="DH1335" s="16"/>
      <c r="DI1335" s="16"/>
      <c r="DJ1335" s="16"/>
      <c r="DK1335" s="16"/>
      <c r="DL1335" s="16"/>
      <c r="DM1335" s="16"/>
      <c r="DN1335" s="16"/>
      <c r="DO1335" s="16"/>
      <c r="DP1335" s="16"/>
      <c r="DQ1335" s="16"/>
      <c r="DR1335" s="16"/>
      <c r="DS1335" s="16"/>
      <c r="DT1335" s="16"/>
      <c r="DU1335" s="16"/>
      <c r="DV1335" s="16"/>
      <c r="DW1335" s="16"/>
      <c r="DX1335" s="16"/>
      <c r="DY1335" s="16"/>
      <c r="DZ1335" s="16"/>
      <c r="EA1335" s="16"/>
      <c r="EB1335" s="16"/>
      <c r="EC1335" s="16"/>
      <c r="ED1335" s="16"/>
      <c r="EE1335" s="16"/>
      <c r="EF1335" s="16"/>
      <c r="EG1335" s="16"/>
      <c r="EH1335" s="16"/>
      <c r="EI1335" s="16"/>
      <c r="EJ1335" s="16"/>
      <c r="EK1335" s="16"/>
      <c r="EL1335" s="16"/>
      <c r="EM1335" s="16"/>
      <c r="EN1335" s="16"/>
      <c r="EO1335" s="16"/>
      <c r="EP1335" s="16"/>
      <c r="EQ1335" s="16"/>
    </row>
    <row r="1336" spans="1:147" s="107" customFormat="1" x14ac:dyDescent="0.2">
      <c r="A1336" s="81"/>
      <c r="B1336" s="16"/>
      <c r="C1336" s="115"/>
      <c r="D1336" s="116"/>
      <c r="E1336" s="16"/>
      <c r="F1336" s="16"/>
      <c r="G1336" s="16"/>
      <c r="H1336" s="16"/>
      <c r="J1336" s="126"/>
      <c r="K1336" s="126"/>
      <c r="L1336" s="126"/>
      <c r="M1336" s="126"/>
      <c r="N1336" s="126"/>
      <c r="O1336" s="126"/>
      <c r="P1336" s="126"/>
      <c r="Q1336" s="58"/>
      <c r="R1336" s="139"/>
      <c r="S1336" s="58"/>
      <c r="T1336" s="16"/>
      <c r="U1336" s="16"/>
      <c r="V1336" s="16"/>
      <c r="W1336" s="16"/>
      <c r="X1336" s="16"/>
      <c r="Y1336" s="16"/>
      <c r="Z1336" s="16"/>
      <c r="AA1336" s="140"/>
      <c r="AB1336" s="126"/>
      <c r="AC1336" s="16"/>
      <c r="AD1336" s="16"/>
      <c r="AE1336" s="16"/>
      <c r="AF1336" s="16"/>
      <c r="AG1336" s="16"/>
      <c r="AH1336" s="140"/>
      <c r="AI1336" s="126"/>
      <c r="AJ1336" s="16"/>
      <c r="AK1336" s="16"/>
      <c r="AL1336" s="16"/>
      <c r="AM1336" s="140"/>
      <c r="AN1336" s="141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40"/>
      <c r="BG1336" s="126"/>
      <c r="BH1336" s="16"/>
      <c r="BI1336" s="16"/>
      <c r="BJ1336" s="16"/>
      <c r="BK1336" s="16"/>
      <c r="BL1336" s="16"/>
      <c r="BM1336" s="16"/>
      <c r="BN1336" s="16"/>
      <c r="BO1336" s="16"/>
      <c r="BP1336" s="140"/>
      <c r="BQ1336" s="126"/>
      <c r="BR1336" s="16"/>
      <c r="BS1336" s="16"/>
      <c r="BT1336" s="16"/>
      <c r="BU1336" s="16"/>
      <c r="BV1336" s="16"/>
      <c r="BW1336" s="140"/>
      <c r="BX1336" s="126"/>
      <c r="BY1336" s="16"/>
      <c r="BZ1336" s="140"/>
      <c r="CA1336" s="126"/>
      <c r="CB1336" s="16"/>
      <c r="CC1336" s="140"/>
      <c r="CD1336" s="126"/>
      <c r="CE1336" s="16"/>
      <c r="CG1336" s="12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  <c r="DR1336" s="16"/>
      <c r="DS1336" s="16"/>
      <c r="DT1336" s="16"/>
      <c r="DU1336" s="16"/>
      <c r="DV1336" s="16"/>
      <c r="DW1336" s="16"/>
      <c r="DX1336" s="16"/>
      <c r="DY1336" s="16"/>
      <c r="DZ1336" s="16"/>
      <c r="EA1336" s="16"/>
      <c r="EB1336" s="16"/>
      <c r="EC1336" s="16"/>
      <c r="ED1336" s="16"/>
      <c r="EE1336" s="16"/>
      <c r="EF1336" s="16"/>
      <c r="EG1336" s="16"/>
      <c r="EH1336" s="16"/>
      <c r="EI1336" s="16"/>
      <c r="EJ1336" s="16"/>
      <c r="EK1336" s="16"/>
      <c r="EL1336" s="16"/>
      <c r="EM1336" s="16"/>
      <c r="EN1336" s="16"/>
      <c r="EO1336" s="16"/>
      <c r="EP1336" s="16"/>
      <c r="EQ1336" s="16"/>
    </row>
    <row r="1337" spans="1:147" s="107" customFormat="1" x14ac:dyDescent="0.2">
      <c r="A1337" s="81"/>
      <c r="B1337" s="16"/>
      <c r="C1337" s="115"/>
      <c r="D1337" s="116"/>
      <c r="E1337" s="16"/>
      <c r="F1337" s="16"/>
      <c r="G1337" s="16"/>
      <c r="H1337" s="16"/>
      <c r="J1337" s="126"/>
      <c r="K1337" s="126"/>
      <c r="L1337" s="126"/>
      <c r="M1337" s="126"/>
      <c r="N1337" s="126"/>
      <c r="O1337" s="126"/>
      <c r="P1337" s="126"/>
      <c r="Q1337" s="58"/>
      <c r="R1337" s="139"/>
      <c r="S1337" s="58"/>
      <c r="T1337" s="16"/>
      <c r="U1337" s="16"/>
      <c r="V1337" s="16"/>
      <c r="W1337" s="16"/>
      <c r="X1337" s="16"/>
      <c r="Y1337" s="16"/>
      <c r="Z1337" s="16"/>
      <c r="AA1337" s="140"/>
      <c r="AB1337" s="126"/>
      <c r="AC1337" s="16"/>
      <c r="AD1337" s="16"/>
      <c r="AE1337" s="16"/>
      <c r="AF1337" s="16"/>
      <c r="AG1337" s="16"/>
      <c r="AH1337" s="140"/>
      <c r="AI1337" s="126"/>
      <c r="AJ1337" s="16"/>
      <c r="AK1337" s="16"/>
      <c r="AL1337" s="16"/>
      <c r="AM1337" s="140"/>
      <c r="AN1337" s="141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40"/>
      <c r="BG1337" s="126"/>
      <c r="BH1337" s="16"/>
      <c r="BI1337" s="16"/>
      <c r="BJ1337" s="16"/>
      <c r="BK1337" s="16"/>
      <c r="BL1337" s="16"/>
      <c r="BM1337" s="16"/>
      <c r="BN1337" s="16"/>
      <c r="BO1337" s="16"/>
      <c r="BP1337" s="140"/>
      <c r="BQ1337" s="126"/>
      <c r="BR1337" s="16"/>
      <c r="BS1337" s="16"/>
      <c r="BT1337" s="16"/>
      <c r="BU1337" s="16"/>
      <c r="BV1337" s="16"/>
      <c r="BW1337" s="140"/>
      <c r="BX1337" s="126"/>
      <c r="BY1337" s="16"/>
      <c r="BZ1337" s="140"/>
      <c r="CA1337" s="126"/>
      <c r="CB1337" s="16"/>
      <c r="CC1337" s="140"/>
      <c r="CD1337" s="126"/>
      <c r="CE1337" s="16"/>
      <c r="CG1337" s="126"/>
      <c r="CH1337" s="16"/>
      <c r="CI1337" s="16"/>
      <c r="CJ1337" s="16"/>
      <c r="CK1337" s="16"/>
      <c r="CL1337" s="16"/>
      <c r="CM1337" s="16"/>
      <c r="CN1337" s="16"/>
      <c r="CO1337" s="16"/>
      <c r="CP1337" s="16"/>
      <c r="CQ1337" s="16"/>
      <c r="CR1337" s="16"/>
      <c r="CS1337" s="16"/>
      <c r="CT1337" s="16"/>
      <c r="CU1337" s="16"/>
      <c r="CV1337" s="16"/>
      <c r="CW1337" s="16"/>
      <c r="CX1337" s="16"/>
      <c r="CY1337" s="16"/>
      <c r="CZ1337" s="16"/>
      <c r="DA1337" s="16"/>
      <c r="DB1337" s="16"/>
      <c r="DC1337" s="16"/>
      <c r="DD1337" s="16"/>
      <c r="DE1337" s="16"/>
      <c r="DF1337" s="16"/>
      <c r="DG1337" s="16"/>
      <c r="DH1337" s="16"/>
      <c r="DI1337" s="16"/>
      <c r="DJ1337" s="16"/>
      <c r="DK1337" s="16"/>
      <c r="DL1337" s="16"/>
      <c r="DM1337" s="16"/>
      <c r="DN1337" s="16"/>
      <c r="DO1337" s="16"/>
      <c r="DP1337" s="16"/>
      <c r="DQ1337" s="16"/>
      <c r="DR1337" s="16"/>
      <c r="DS1337" s="16"/>
      <c r="DT1337" s="16"/>
      <c r="DU1337" s="16"/>
      <c r="DV1337" s="16"/>
      <c r="DW1337" s="16"/>
      <c r="DX1337" s="16"/>
      <c r="DY1337" s="16"/>
      <c r="DZ1337" s="16"/>
      <c r="EA1337" s="16"/>
      <c r="EB1337" s="16"/>
      <c r="EC1337" s="16"/>
      <c r="ED1337" s="16"/>
      <c r="EE1337" s="16"/>
      <c r="EF1337" s="16"/>
      <c r="EG1337" s="16"/>
      <c r="EH1337" s="16"/>
      <c r="EI1337" s="16"/>
      <c r="EJ1337" s="16"/>
      <c r="EK1337" s="16"/>
      <c r="EL1337" s="16"/>
      <c r="EM1337" s="16"/>
      <c r="EN1337" s="16"/>
      <c r="EO1337" s="16"/>
      <c r="EP1337" s="16"/>
      <c r="EQ1337" s="16"/>
    </row>
    <row r="1338" spans="1:147" s="107" customFormat="1" x14ac:dyDescent="0.2">
      <c r="A1338" s="81"/>
      <c r="B1338" s="16"/>
      <c r="C1338" s="115"/>
      <c r="D1338" s="116"/>
      <c r="E1338" s="16"/>
      <c r="F1338" s="16"/>
      <c r="G1338" s="16"/>
      <c r="H1338" s="16"/>
      <c r="J1338" s="126"/>
      <c r="K1338" s="126"/>
      <c r="L1338" s="126"/>
      <c r="M1338" s="126"/>
      <c r="N1338" s="126"/>
      <c r="O1338" s="126"/>
      <c r="P1338" s="126"/>
      <c r="Q1338" s="58"/>
      <c r="R1338" s="139"/>
      <c r="S1338" s="58"/>
      <c r="T1338" s="16"/>
      <c r="U1338" s="16"/>
      <c r="V1338" s="16"/>
      <c r="W1338" s="16"/>
      <c r="X1338" s="16"/>
      <c r="Y1338" s="16"/>
      <c r="Z1338" s="16"/>
      <c r="AA1338" s="140"/>
      <c r="AB1338" s="126"/>
      <c r="AC1338" s="16"/>
      <c r="AD1338" s="16"/>
      <c r="AE1338" s="16"/>
      <c r="AF1338" s="16"/>
      <c r="AG1338" s="16"/>
      <c r="AH1338" s="140"/>
      <c r="AI1338" s="126"/>
      <c r="AJ1338" s="16"/>
      <c r="AK1338" s="16"/>
      <c r="AL1338" s="16"/>
      <c r="AM1338" s="140"/>
      <c r="AN1338" s="141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40"/>
      <c r="BG1338" s="126"/>
      <c r="BH1338" s="16"/>
      <c r="BI1338" s="16"/>
      <c r="BJ1338" s="16"/>
      <c r="BK1338" s="16"/>
      <c r="BL1338" s="16"/>
      <c r="BM1338" s="16"/>
      <c r="BN1338" s="16"/>
      <c r="BO1338" s="16"/>
      <c r="BP1338" s="140"/>
      <c r="BQ1338" s="126"/>
      <c r="BR1338" s="16"/>
      <c r="BS1338" s="16"/>
      <c r="BT1338" s="16"/>
      <c r="BU1338" s="16"/>
      <c r="BV1338" s="16"/>
      <c r="BW1338" s="140"/>
      <c r="BX1338" s="126"/>
      <c r="BY1338" s="16"/>
      <c r="BZ1338" s="140"/>
      <c r="CA1338" s="126"/>
      <c r="CB1338" s="16"/>
      <c r="CC1338" s="140"/>
      <c r="CD1338" s="126"/>
      <c r="CE1338" s="16"/>
      <c r="CG1338" s="12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  <c r="DR1338" s="16"/>
      <c r="DS1338" s="16"/>
      <c r="DT1338" s="16"/>
      <c r="DU1338" s="16"/>
      <c r="DV1338" s="16"/>
      <c r="DW1338" s="16"/>
      <c r="DX1338" s="16"/>
      <c r="DY1338" s="16"/>
      <c r="DZ1338" s="16"/>
      <c r="EA1338" s="16"/>
      <c r="EB1338" s="16"/>
      <c r="EC1338" s="16"/>
      <c r="ED1338" s="16"/>
      <c r="EE1338" s="16"/>
      <c r="EF1338" s="16"/>
      <c r="EG1338" s="16"/>
      <c r="EH1338" s="16"/>
      <c r="EI1338" s="16"/>
      <c r="EJ1338" s="16"/>
      <c r="EK1338" s="16"/>
      <c r="EL1338" s="16"/>
      <c r="EM1338" s="16"/>
      <c r="EN1338" s="16"/>
      <c r="EO1338" s="16"/>
      <c r="EP1338" s="16"/>
      <c r="EQ1338" s="16"/>
    </row>
    <row r="1339" spans="1:147" s="107" customFormat="1" x14ac:dyDescent="0.2">
      <c r="A1339" s="81"/>
      <c r="B1339" s="16"/>
      <c r="C1339" s="115"/>
      <c r="D1339" s="116"/>
      <c r="E1339" s="16"/>
      <c r="F1339" s="16"/>
      <c r="G1339" s="16"/>
      <c r="H1339" s="16"/>
      <c r="J1339" s="126"/>
      <c r="K1339" s="126"/>
      <c r="L1339" s="126"/>
      <c r="M1339" s="126"/>
      <c r="N1339" s="126"/>
      <c r="O1339" s="126"/>
      <c r="P1339" s="126"/>
      <c r="Q1339" s="58"/>
      <c r="R1339" s="139"/>
      <c r="S1339" s="58"/>
      <c r="T1339" s="16"/>
      <c r="U1339" s="16"/>
      <c r="V1339" s="16"/>
      <c r="W1339" s="16"/>
      <c r="X1339" s="16"/>
      <c r="Y1339" s="16"/>
      <c r="Z1339" s="16"/>
      <c r="AA1339" s="140"/>
      <c r="AB1339" s="126"/>
      <c r="AC1339" s="16"/>
      <c r="AD1339" s="16"/>
      <c r="AE1339" s="16"/>
      <c r="AF1339" s="16"/>
      <c r="AG1339" s="16"/>
      <c r="AH1339" s="140"/>
      <c r="AI1339" s="126"/>
      <c r="AJ1339" s="16"/>
      <c r="AK1339" s="16"/>
      <c r="AL1339" s="16"/>
      <c r="AM1339" s="140"/>
      <c r="AN1339" s="141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40"/>
      <c r="BG1339" s="126"/>
      <c r="BH1339" s="16"/>
      <c r="BI1339" s="16"/>
      <c r="BJ1339" s="16"/>
      <c r="BK1339" s="16"/>
      <c r="BL1339" s="16"/>
      <c r="BM1339" s="16"/>
      <c r="BN1339" s="16"/>
      <c r="BO1339" s="16"/>
      <c r="BP1339" s="140"/>
      <c r="BQ1339" s="126"/>
      <c r="BR1339" s="16"/>
      <c r="BS1339" s="16"/>
      <c r="BT1339" s="16"/>
      <c r="BU1339" s="16"/>
      <c r="BV1339" s="16"/>
      <c r="BW1339" s="140"/>
      <c r="BX1339" s="126"/>
      <c r="BY1339" s="16"/>
      <c r="BZ1339" s="140"/>
      <c r="CA1339" s="126"/>
      <c r="CB1339" s="16"/>
      <c r="CC1339" s="140"/>
      <c r="CD1339" s="126"/>
      <c r="CE1339" s="16"/>
      <c r="CG1339" s="12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  <c r="DR1339" s="16"/>
      <c r="DS1339" s="16"/>
      <c r="DT1339" s="16"/>
      <c r="DU1339" s="16"/>
      <c r="DV1339" s="16"/>
      <c r="DW1339" s="16"/>
      <c r="DX1339" s="16"/>
      <c r="DY1339" s="16"/>
      <c r="DZ1339" s="16"/>
      <c r="EA1339" s="16"/>
      <c r="EB1339" s="16"/>
      <c r="EC1339" s="16"/>
      <c r="ED1339" s="16"/>
      <c r="EE1339" s="16"/>
      <c r="EF1339" s="16"/>
      <c r="EG1339" s="16"/>
      <c r="EH1339" s="16"/>
      <c r="EI1339" s="16"/>
      <c r="EJ1339" s="16"/>
      <c r="EK1339" s="16"/>
      <c r="EL1339" s="16"/>
      <c r="EM1339" s="16"/>
      <c r="EN1339" s="16"/>
      <c r="EO1339" s="16"/>
      <c r="EP1339" s="16"/>
      <c r="EQ1339" s="16"/>
    </row>
  </sheetData>
  <conditionalFormatting sqref="D6 F6 I6 K6 M6 O6 Q6 S6 V6 Y6 AA6 AE6 AG6 AI6 AK6 AM6 AO6 AQ6 AS6 AU6 AW6 AY6 BA6 BC6 BF6 BH6 BJ6 BL6 BN6 BP6 BR6 BT6 BV6 BX6 BZ6 CB6 CD6 CF6">
    <cfRule type="containsText" dxfId="7" priority="8" operator="containsText" text="Brinnon">
      <formula>NOT(ISERROR(SEARCH("Brinnon",D6)))</formula>
    </cfRule>
  </conditionalFormatting>
  <conditionalFormatting sqref="U6">
    <cfRule type="containsText" dxfId="6" priority="7" operator="containsText" text="Brinnon">
      <formula>NOT(ISERROR(SEARCH("Brinnon",U6)))</formula>
    </cfRule>
  </conditionalFormatting>
  <conditionalFormatting sqref="X6">
    <cfRule type="containsText" dxfId="5" priority="6" operator="containsText" text="Brinnon">
      <formula>NOT(ISERROR(SEARCH("Brinnon",X6)))</formula>
    </cfRule>
  </conditionalFormatting>
  <conditionalFormatting sqref="AC6">
    <cfRule type="containsText" dxfId="4" priority="5" operator="containsText" text="Brinnon">
      <formula>NOT(ISERROR(SEARCH("Brinnon",AC6)))</formula>
    </cfRule>
  </conditionalFormatting>
  <conditionalFormatting sqref="G6">
    <cfRule type="containsText" dxfId="3" priority="4" operator="containsText" text="Brinnon">
      <formula>NOT(ISERROR(SEARCH("Brinnon",G6)))</formula>
    </cfRule>
  </conditionalFormatting>
  <conditionalFormatting sqref="Q5">
    <cfRule type="containsText" dxfId="2" priority="3" operator="containsText" text="Brinnon">
      <formula>NOT(ISERROR(SEARCH("Brinnon",Q5)))</formula>
    </cfRule>
  </conditionalFormatting>
  <conditionalFormatting sqref="BV5">
    <cfRule type="containsText" dxfId="1" priority="2" operator="containsText" text="Brinnon">
      <formula>NOT(ISERROR(SEARCH("Brinnon",BV5)))</formula>
    </cfRule>
  </conditionalFormatting>
  <conditionalFormatting sqref="CB5">
    <cfRule type="containsText" dxfId="0" priority="1" operator="containsText" text="Brinnon">
      <formula>NOT(ISERROR(SEARCH("Brinnon",CB5)))</formula>
    </cfRule>
  </conditionalFormatting>
  <printOptions horizontalCentered="1"/>
  <pageMargins left="0.25" right="0.21" top="1.07" bottom="0.41" header="0.44" footer="0.56999999999999995"/>
  <pageSetup scale="81" fitToHeight="0" orientation="landscape" r:id="rId1"/>
  <headerFooter alignWithMargins="0">
    <oddHeader>&amp;C&amp;"Arial,Bold"&amp;12Washington State School Districts
General Fund Total Expenditures by Program Groups by Enrollment Groups
Fiscal Year 2015–2016</oddHeader>
  </headerFooter>
  <rowBreaks count="8" manualBreakCount="8">
    <brk id="44" min="1" max="80" man="1"/>
    <brk id="83" min="1" max="80" man="1"/>
    <brk id="125" min="1" max="80" man="1"/>
    <brk id="166" min="1" max="80" man="1"/>
    <brk id="207" min="1" max="80" man="1"/>
    <brk id="246" min="1" max="80" man="1"/>
    <brk id="291" min="1" max="80" man="1"/>
    <brk id="328" min="1" max="8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Totl Exp by Prog by Enr 1516</vt:lpstr>
      <vt:lpstr>'Totl Exp by Prog by Enr 1516'!Print_Area</vt:lpstr>
      <vt:lpstr>'Totl Exp by Prog by Enr 1516'!Print_Titles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2018-01-04T20:10:47Z</cp:lastPrinted>
  <dcterms:created xsi:type="dcterms:W3CDTF">2017-09-27T23:15:45Z</dcterms:created>
  <dcterms:modified xsi:type="dcterms:W3CDTF">2018-01-04T20:11:00Z</dcterms:modified>
</cp:coreProperties>
</file>